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DOC\INCOME INEQUALITY FILES\Capital and Wealtlh - Online Data and Codes\Figures and Sources\"/>
    </mc:Choice>
  </mc:AlternateContent>
  <xr:revisionPtr revIDLastSave="0" documentId="13_ncr:1_{B13A0554-D5B6-4780-B501-C12DD98B76F5}" xr6:coauthVersionLast="47" xr6:coauthVersionMax="47" xr10:uidLastSave="{00000000-0000-0000-0000-000000000000}"/>
  <bookViews>
    <workbookView xWindow="0" yWindow="1188" windowWidth="23040" windowHeight="12612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2" l="1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G26" i="3" l="1"/>
  <c r="W6" i="2" l="1"/>
  <c r="R7" i="1" l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G3" i="3" l="1"/>
  <c r="X29" i="3"/>
  <c r="X21" i="3"/>
  <c r="X13" i="3"/>
  <c r="X5" i="3"/>
  <c r="W29" i="3"/>
  <c r="W21" i="3"/>
  <c r="W20" i="3"/>
  <c r="M35" i="3"/>
  <c r="M27" i="3"/>
  <c r="M19" i="3"/>
  <c r="M10" i="3"/>
  <c r="L35" i="3"/>
  <c r="L34" i="3"/>
  <c r="M34" i="3" s="1"/>
  <c r="L29" i="3"/>
  <c r="M29" i="3" s="1"/>
  <c r="L27" i="3"/>
  <c r="L26" i="3"/>
  <c r="M26" i="3" s="1"/>
  <c r="L21" i="3"/>
  <c r="M21" i="3" s="1"/>
  <c r="L19" i="3"/>
  <c r="L18" i="3"/>
  <c r="M18" i="3" s="1"/>
  <c r="L12" i="3"/>
  <c r="M12" i="3" s="1"/>
  <c r="L10" i="3"/>
  <c r="L9" i="3"/>
  <c r="M9" i="3" s="1"/>
  <c r="L4" i="3"/>
  <c r="M4" i="3" s="1"/>
  <c r="G35" i="3"/>
  <c r="G34" i="3"/>
  <c r="G33" i="3"/>
  <c r="G32" i="3"/>
  <c r="G31" i="3"/>
  <c r="G30" i="3"/>
  <c r="G29" i="3"/>
  <c r="G28" i="3"/>
  <c r="L28" i="3" s="1"/>
  <c r="M28" i="3" s="1"/>
  <c r="G27" i="3"/>
  <c r="G25" i="3"/>
  <c r="L25" i="3" s="1"/>
  <c r="M25" i="3" s="1"/>
  <c r="G24" i="3"/>
  <c r="G23" i="3"/>
  <c r="G22" i="3"/>
  <c r="G21" i="3"/>
  <c r="G20" i="3"/>
  <c r="L20" i="3" s="1"/>
  <c r="M20" i="3" s="1"/>
  <c r="G19" i="3"/>
  <c r="G18" i="3"/>
  <c r="G17" i="3"/>
  <c r="G16" i="3"/>
  <c r="G15" i="3"/>
  <c r="G14" i="3"/>
  <c r="G13" i="3"/>
  <c r="G12" i="3"/>
  <c r="G11" i="3"/>
  <c r="L11" i="3" s="1"/>
  <c r="M11" i="3" s="1"/>
  <c r="G10" i="3"/>
  <c r="G9" i="3"/>
  <c r="G8" i="3"/>
  <c r="L8" i="3" s="1"/>
  <c r="M8" i="3" s="1"/>
  <c r="G7" i="3"/>
  <c r="G6" i="3"/>
  <c r="G5" i="3"/>
  <c r="G4" i="3"/>
  <c r="U44" i="3"/>
  <c r="U36" i="3"/>
  <c r="W47" i="3"/>
  <c r="W45" i="3"/>
  <c r="W39" i="3"/>
  <c r="W37" i="3"/>
  <c r="AE48" i="3"/>
  <c r="AE47" i="3"/>
  <c r="AE46" i="3"/>
  <c r="AE45" i="3"/>
  <c r="AE44" i="3"/>
  <c r="AE43" i="3"/>
  <c r="AE42" i="3"/>
  <c r="AE41" i="3"/>
  <c r="AE40" i="3"/>
  <c r="AE39" i="3"/>
  <c r="AE38" i="3"/>
  <c r="AE37" i="3"/>
  <c r="AE36" i="3"/>
  <c r="AE35" i="3"/>
  <c r="AE34" i="3"/>
  <c r="AE33" i="3"/>
  <c r="AE32" i="3"/>
  <c r="AE31" i="3"/>
  <c r="AE30" i="3"/>
  <c r="AE29" i="3"/>
  <c r="AE28" i="3"/>
  <c r="AE27" i="3"/>
  <c r="AE26" i="3"/>
  <c r="AE25" i="3"/>
  <c r="AE24" i="3"/>
  <c r="AE23" i="3"/>
  <c r="AE22" i="3"/>
  <c r="AE21" i="3"/>
  <c r="AE20" i="3"/>
  <c r="AE19" i="3"/>
  <c r="AE18" i="3"/>
  <c r="AE17" i="3"/>
  <c r="AE16" i="3"/>
  <c r="AE15" i="3"/>
  <c r="AE14" i="3"/>
  <c r="AE13" i="3"/>
  <c r="AE12" i="3"/>
  <c r="AE11" i="3"/>
  <c r="AE10" i="3"/>
  <c r="AE9" i="3"/>
  <c r="AE8" i="3"/>
  <c r="AE7" i="3"/>
  <c r="AE6" i="3"/>
  <c r="AE5" i="3"/>
  <c r="AE4" i="3"/>
  <c r="AE3" i="3"/>
  <c r="AA48" i="3"/>
  <c r="AA47" i="3"/>
  <c r="AA46" i="3"/>
  <c r="AA45" i="3"/>
  <c r="AA44" i="3"/>
  <c r="AA43" i="3"/>
  <c r="AA42" i="3"/>
  <c r="AA41" i="3"/>
  <c r="AA40" i="3"/>
  <c r="AA39" i="3"/>
  <c r="AA38" i="3"/>
  <c r="AA37" i="3"/>
  <c r="AA36" i="3"/>
  <c r="AA35" i="3"/>
  <c r="AA34" i="3"/>
  <c r="AA33" i="3"/>
  <c r="AA32" i="3"/>
  <c r="AA31" i="3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AA11" i="3"/>
  <c r="AA10" i="3"/>
  <c r="AA9" i="3"/>
  <c r="AA8" i="3"/>
  <c r="AA7" i="3"/>
  <c r="AA6" i="3"/>
  <c r="AA5" i="3"/>
  <c r="AA4" i="3"/>
  <c r="AA3" i="3"/>
  <c r="AA49" i="3" s="1"/>
  <c r="Z46" i="3"/>
  <c r="X39" i="3"/>
  <c r="T47" i="3"/>
  <c r="U47" i="3" s="1"/>
  <c r="S48" i="3"/>
  <c r="T48" i="3" s="1"/>
  <c r="U48" i="3" s="1"/>
  <c r="S47" i="3"/>
  <c r="V47" i="3" s="1"/>
  <c r="X47" i="3" s="1"/>
  <c r="S46" i="3"/>
  <c r="V46" i="3" s="1"/>
  <c r="X46" i="3" s="1"/>
  <c r="S45" i="3"/>
  <c r="V45" i="3" s="1"/>
  <c r="Z45" i="3" s="1"/>
  <c r="S44" i="3"/>
  <c r="T44" i="3" s="1"/>
  <c r="S43" i="3"/>
  <c r="T43" i="3" s="1"/>
  <c r="U43" i="3" s="1"/>
  <c r="S42" i="3"/>
  <c r="T42" i="3" s="1"/>
  <c r="U42" i="3" s="1"/>
  <c r="S41" i="3"/>
  <c r="V41" i="3" s="1"/>
  <c r="X41" i="3" s="1"/>
  <c r="S40" i="3"/>
  <c r="V40" i="3" s="1"/>
  <c r="W40" i="3" s="1"/>
  <c r="S39" i="3"/>
  <c r="V39" i="3" s="1"/>
  <c r="Z39" i="3" s="1"/>
  <c r="S38" i="3"/>
  <c r="V38" i="3" s="1"/>
  <c r="Z38" i="3" s="1"/>
  <c r="S37" i="3"/>
  <c r="V37" i="3" s="1"/>
  <c r="Z37" i="3" s="1"/>
  <c r="S36" i="3"/>
  <c r="T36" i="3" s="1"/>
  <c r="S35" i="3"/>
  <c r="T35" i="3" s="1"/>
  <c r="S34" i="3"/>
  <c r="T34" i="3" s="1"/>
  <c r="U34" i="3" s="1"/>
  <c r="S33" i="3"/>
  <c r="T33" i="3" s="1"/>
  <c r="S32" i="3"/>
  <c r="S31" i="3"/>
  <c r="S30" i="3"/>
  <c r="S29" i="3"/>
  <c r="V29" i="3" s="1"/>
  <c r="Z29" i="3" s="1"/>
  <c r="S28" i="3"/>
  <c r="T28" i="3" s="1"/>
  <c r="U28" i="3" s="1"/>
  <c r="S27" i="3"/>
  <c r="T27" i="3" s="1"/>
  <c r="S26" i="3"/>
  <c r="T26" i="3" s="1"/>
  <c r="U26" i="3" s="1"/>
  <c r="S25" i="3"/>
  <c r="V25" i="3" s="1"/>
  <c r="W25" i="3" s="1"/>
  <c r="S24" i="3"/>
  <c r="S23" i="3"/>
  <c r="S22" i="3"/>
  <c r="S21" i="3"/>
  <c r="V21" i="3" s="1"/>
  <c r="Z21" i="3" s="1"/>
  <c r="S20" i="3"/>
  <c r="V20" i="3" s="1"/>
  <c r="X20" i="3" s="1"/>
  <c r="S19" i="3"/>
  <c r="T19" i="3" s="1"/>
  <c r="S18" i="3"/>
  <c r="S17" i="3"/>
  <c r="T17" i="3" s="1"/>
  <c r="S16" i="3"/>
  <c r="S15" i="3"/>
  <c r="S14" i="3"/>
  <c r="S13" i="3"/>
  <c r="V13" i="3" s="1"/>
  <c r="Z13" i="3" s="1"/>
  <c r="S12" i="3"/>
  <c r="T12" i="3" s="1"/>
  <c r="U12" i="3" s="1"/>
  <c r="S11" i="3"/>
  <c r="T11" i="3" s="1"/>
  <c r="S10" i="3"/>
  <c r="S9" i="3"/>
  <c r="V9" i="3" s="1"/>
  <c r="W9" i="3" s="1"/>
  <c r="S8" i="3"/>
  <c r="S7" i="3"/>
  <c r="S6" i="3"/>
  <c r="S5" i="3"/>
  <c r="V5" i="3" s="1"/>
  <c r="Z5" i="3" s="1"/>
  <c r="S4" i="3"/>
  <c r="T4" i="3" s="1"/>
  <c r="U4" i="3" s="1"/>
  <c r="S3" i="3"/>
  <c r="Z40" i="3" l="1"/>
  <c r="U33" i="3"/>
  <c r="T10" i="3"/>
  <c r="U10" i="3" s="1"/>
  <c r="T18" i="3"/>
  <c r="U18" i="3" s="1"/>
  <c r="X38" i="3"/>
  <c r="Z47" i="3"/>
  <c r="W38" i="3"/>
  <c r="W46" i="3"/>
  <c r="U17" i="3"/>
  <c r="W5" i="3"/>
  <c r="W13" i="3"/>
  <c r="U27" i="3"/>
  <c r="U11" i="3"/>
  <c r="U19" i="3"/>
  <c r="L5" i="3"/>
  <c r="M5" i="3" s="1"/>
  <c r="L13" i="3"/>
  <c r="M13" i="3" s="1"/>
  <c r="L22" i="3"/>
  <c r="M22" i="3" s="1"/>
  <c r="L30" i="3"/>
  <c r="M30" i="3" s="1"/>
  <c r="X25" i="3"/>
  <c r="W41" i="3"/>
  <c r="L6" i="3"/>
  <c r="M6" i="3" s="1"/>
  <c r="L14" i="3"/>
  <c r="M14" i="3" s="1"/>
  <c r="L23" i="3"/>
  <c r="M23" i="3" s="1"/>
  <c r="L31" i="3"/>
  <c r="M31" i="3" s="1"/>
  <c r="X9" i="3"/>
  <c r="U35" i="3"/>
  <c r="L7" i="3"/>
  <c r="M7" i="3" s="1"/>
  <c r="L15" i="3"/>
  <c r="M15" i="3" s="1"/>
  <c r="L24" i="3"/>
  <c r="M24" i="3" s="1"/>
  <c r="L32" i="3"/>
  <c r="M32" i="3" s="1"/>
  <c r="L17" i="3"/>
  <c r="M17" i="3" s="1"/>
  <c r="L33" i="3"/>
  <c r="M33" i="3" s="1"/>
  <c r="L16" i="3"/>
  <c r="M16" i="3" s="1"/>
  <c r="U7" i="3"/>
  <c r="U15" i="3"/>
  <c r="U23" i="3"/>
  <c r="V7" i="3"/>
  <c r="V15" i="3"/>
  <c r="V23" i="3"/>
  <c r="V31" i="3"/>
  <c r="V8" i="3"/>
  <c r="T16" i="3"/>
  <c r="U16" i="3" s="1"/>
  <c r="V24" i="3"/>
  <c r="T32" i="3"/>
  <c r="U32" i="3" s="1"/>
  <c r="V6" i="3"/>
  <c r="V14" i="3"/>
  <c r="Z14" i="3" s="1"/>
  <c r="V22" i="3"/>
  <c r="V30" i="3"/>
  <c r="Z30" i="3" s="1"/>
  <c r="X37" i="3"/>
  <c r="X45" i="3"/>
  <c r="V33" i="3"/>
  <c r="X40" i="3"/>
  <c r="Z9" i="3"/>
  <c r="Z25" i="3"/>
  <c r="Z41" i="3"/>
  <c r="Z20" i="3"/>
  <c r="V35" i="3"/>
  <c r="V43" i="3"/>
  <c r="W43" i="3" s="1"/>
  <c r="T31" i="3"/>
  <c r="U31" i="3" s="1"/>
  <c r="T41" i="3"/>
  <c r="U41" i="3" s="1"/>
  <c r="V19" i="3"/>
  <c r="V11" i="3"/>
  <c r="T9" i="3"/>
  <c r="U9" i="3" s="1"/>
  <c r="V17" i="3"/>
  <c r="T15" i="3"/>
  <c r="T25" i="3"/>
  <c r="U25" i="3" s="1"/>
  <c r="V27" i="3"/>
  <c r="V4" i="3"/>
  <c r="V36" i="3"/>
  <c r="W36" i="3" s="1"/>
  <c r="T20" i="3"/>
  <c r="U20" i="3" s="1"/>
  <c r="T7" i="3"/>
  <c r="T23" i="3"/>
  <c r="T39" i="3"/>
  <c r="U39" i="3" s="1"/>
  <c r="V12" i="3"/>
  <c r="V28" i="3"/>
  <c r="V44" i="3"/>
  <c r="W44" i="3" s="1"/>
  <c r="T8" i="3"/>
  <c r="U8" i="3" s="1"/>
  <c r="T24" i="3"/>
  <c r="U24" i="3" s="1"/>
  <c r="T40" i="3"/>
  <c r="U40" i="3" s="1"/>
  <c r="V16" i="3"/>
  <c r="V32" i="3"/>
  <c r="V48" i="3"/>
  <c r="W48" i="3" s="1"/>
  <c r="T5" i="3"/>
  <c r="U5" i="3" s="1"/>
  <c r="T13" i="3"/>
  <c r="U13" i="3" s="1"/>
  <c r="T21" i="3"/>
  <c r="U21" i="3" s="1"/>
  <c r="T29" i="3"/>
  <c r="U29" i="3" s="1"/>
  <c r="T37" i="3"/>
  <c r="U37" i="3" s="1"/>
  <c r="T45" i="3"/>
  <c r="U45" i="3" s="1"/>
  <c r="T6" i="3"/>
  <c r="U6" i="3" s="1"/>
  <c r="T14" i="3"/>
  <c r="U14" i="3" s="1"/>
  <c r="T22" i="3"/>
  <c r="U22" i="3" s="1"/>
  <c r="T30" i="3"/>
  <c r="U30" i="3" s="1"/>
  <c r="T38" i="3"/>
  <c r="U38" i="3" s="1"/>
  <c r="T46" i="3"/>
  <c r="U46" i="3" s="1"/>
  <c r="V10" i="3"/>
  <c r="V18" i="3"/>
  <c r="V26" i="3"/>
  <c r="V34" i="3"/>
  <c r="V42" i="3"/>
  <c r="W42" i="3" s="1"/>
  <c r="Z31" i="3" l="1"/>
  <c r="W31" i="3"/>
  <c r="X31" i="3"/>
  <c r="X28" i="3"/>
  <c r="W28" i="3"/>
  <c r="W27" i="3"/>
  <c r="X27" i="3"/>
  <c r="Z33" i="3"/>
  <c r="W33" i="3"/>
  <c r="X33" i="3"/>
  <c r="W22" i="3"/>
  <c r="X22" i="3"/>
  <c r="W23" i="3"/>
  <c r="X23" i="3"/>
  <c r="Z32" i="3"/>
  <c r="W32" i="3"/>
  <c r="X32" i="3"/>
  <c r="Z35" i="3"/>
  <c r="W35" i="3"/>
  <c r="X35" i="3"/>
  <c r="Z22" i="3"/>
  <c r="W6" i="3"/>
  <c r="X6" i="3"/>
  <c r="X7" i="3"/>
  <c r="W7" i="3"/>
  <c r="W19" i="3"/>
  <c r="X19" i="3"/>
  <c r="W26" i="3"/>
  <c r="X26" i="3"/>
  <c r="W17" i="3"/>
  <c r="X17" i="3"/>
  <c r="W8" i="3"/>
  <c r="X8" i="3"/>
  <c r="X15" i="3"/>
  <c r="W15" i="3"/>
  <c r="W10" i="3"/>
  <c r="X10" i="3"/>
  <c r="Z6" i="3"/>
  <c r="X24" i="3"/>
  <c r="W24" i="3"/>
  <c r="X4" i="3"/>
  <c r="W4" i="3"/>
  <c r="W30" i="3"/>
  <c r="X30" i="3"/>
  <c r="Z34" i="3"/>
  <c r="W34" i="3"/>
  <c r="X34" i="3"/>
  <c r="X12" i="3"/>
  <c r="W12" i="3"/>
  <c r="W14" i="3"/>
  <c r="X14" i="3"/>
  <c r="W18" i="3"/>
  <c r="X18" i="3"/>
  <c r="X11" i="3"/>
  <c r="W11" i="3"/>
  <c r="W16" i="3"/>
  <c r="X16" i="3"/>
  <c r="Z24" i="3"/>
  <c r="Z8" i="3"/>
  <c r="Z23" i="3"/>
  <c r="Z15" i="3"/>
  <c r="Z7" i="3"/>
  <c r="Z43" i="3"/>
  <c r="X43" i="3"/>
  <c r="Z18" i="3"/>
  <c r="Z16" i="3"/>
  <c r="Z17" i="3"/>
  <c r="Z12" i="3"/>
  <c r="Z10" i="3"/>
  <c r="X48" i="3"/>
  <c r="Z48" i="3"/>
  <c r="Z26" i="3"/>
  <c r="Z19" i="3"/>
  <c r="X44" i="3"/>
  <c r="Z44" i="3"/>
  <c r="Z4" i="3"/>
  <c r="Z11" i="3"/>
  <c r="X36" i="3"/>
  <c r="Z36" i="3"/>
  <c r="X42" i="3"/>
  <c r="Z42" i="3"/>
  <c r="Z28" i="3"/>
  <c r="Z27" i="3"/>
  <c r="L48" i="3" l="1"/>
  <c r="L47" i="3"/>
  <c r="L46" i="3"/>
  <c r="L45" i="3"/>
  <c r="L44" i="3"/>
  <c r="L43" i="3"/>
  <c r="L42" i="3"/>
  <c r="L41" i="3"/>
  <c r="L40" i="3"/>
  <c r="L39" i="3"/>
  <c r="L38" i="3"/>
  <c r="L37" i="3"/>
  <c r="L36" i="3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J39" i="3"/>
  <c r="K39" i="3" s="1"/>
  <c r="J38" i="3"/>
  <c r="K38" i="3" s="1"/>
  <c r="J37" i="3"/>
  <c r="K37" i="3" s="1"/>
  <c r="J36" i="3"/>
  <c r="K36" i="3" s="1"/>
  <c r="J35" i="3"/>
  <c r="K35" i="3" s="1"/>
  <c r="J34" i="3"/>
  <c r="K34" i="3" s="1"/>
  <c r="J33" i="3"/>
  <c r="K33" i="3" s="1"/>
  <c r="J32" i="3"/>
  <c r="K32" i="3" s="1"/>
  <c r="J31" i="3"/>
  <c r="K31" i="3" s="1"/>
  <c r="J30" i="3"/>
  <c r="K30" i="3" s="1"/>
  <c r="J29" i="3"/>
  <c r="K29" i="3" s="1"/>
  <c r="J28" i="3"/>
  <c r="K28" i="3" s="1"/>
  <c r="J27" i="3"/>
  <c r="K27" i="3" s="1"/>
  <c r="J26" i="3"/>
  <c r="K26" i="3" s="1"/>
  <c r="J25" i="3"/>
  <c r="K25" i="3" s="1"/>
  <c r="J24" i="3"/>
  <c r="K24" i="3" s="1"/>
  <c r="J23" i="3"/>
  <c r="K23" i="3" s="1"/>
  <c r="J22" i="3"/>
  <c r="K22" i="3" s="1"/>
  <c r="J21" i="3"/>
  <c r="K21" i="3" s="1"/>
  <c r="J20" i="3"/>
  <c r="K20" i="3" s="1"/>
  <c r="J19" i="3"/>
  <c r="K19" i="3" s="1"/>
  <c r="J18" i="3"/>
  <c r="K18" i="3" s="1"/>
  <c r="J17" i="3"/>
  <c r="K17" i="3" s="1"/>
  <c r="J16" i="3"/>
  <c r="K16" i="3" s="1"/>
  <c r="J15" i="3"/>
  <c r="K15" i="3" s="1"/>
  <c r="J14" i="3"/>
  <c r="K14" i="3" s="1"/>
  <c r="J13" i="3"/>
  <c r="K13" i="3" s="1"/>
  <c r="J12" i="3"/>
  <c r="K12" i="3" s="1"/>
  <c r="J11" i="3"/>
  <c r="K11" i="3" s="1"/>
  <c r="J10" i="3"/>
  <c r="K10" i="3" s="1"/>
  <c r="J9" i="3"/>
  <c r="K9" i="3" s="1"/>
  <c r="J8" i="3"/>
  <c r="K8" i="3" s="1"/>
  <c r="J7" i="3"/>
  <c r="K7" i="3" s="1"/>
  <c r="J6" i="3"/>
  <c r="K6" i="3" s="1"/>
  <c r="J5" i="3"/>
  <c r="K5" i="3" s="1"/>
  <c r="J4" i="3"/>
  <c r="K4" i="3" s="1"/>
  <c r="M41" i="3" l="1"/>
  <c r="M42" i="3"/>
  <c r="M40" i="3"/>
  <c r="M43" i="3"/>
  <c r="M36" i="3"/>
  <c r="M44" i="3"/>
  <c r="M37" i="3"/>
  <c r="M45" i="3"/>
  <c r="M38" i="3"/>
  <c r="M46" i="3"/>
  <c r="M48" i="3"/>
  <c r="M39" i="3"/>
  <c r="M47" i="3"/>
  <c r="E44" i="2"/>
  <c r="J48" i="2"/>
  <c r="E48" i="2" s="1"/>
  <c r="J47" i="2"/>
  <c r="E47" i="2" s="1"/>
  <c r="J46" i="2"/>
  <c r="E46" i="2" s="1"/>
  <c r="J45" i="2"/>
  <c r="E45" i="2" s="1"/>
  <c r="J44" i="2"/>
  <c r="J43" i="2"/>
  <c r="E43" i="2" s="1"/>
  <c r="J42" i="2"/>
  <c r="E42" i="2" s="1"/>
  <c r="J41" i="2"/>
  <c r="E41" i="2" s="1"/>
  <c r="J40" i="2"/>
  <c r="E40" i="2" s="1"/>
  <c r="J39" i="2"/>
  <c r="E39" i="2" s="1"/>
  <c r="J38" i="2"/>
  <c r="E38" i="2" s="1"/>
  <c r="J37" i="2"/>
  <c r="E37" i="2" s="1"/>
  <c r="J36" i="2"/>
  <c r="E36" i="2" s="1"/>
  <c r="J35" i="2"/>
  <c r="E35" i="2" s="1"/>
  <c r="J34" i="2"/>
  <c r="E34" i="2" s="1"/>
  <c r="J33" i="2"/>
  <c r="E33" i="2" s="1"/>
  <c r="J32" i="2"/>
  <c r="E32" i="2" s="1"/>
  <c r="J31" i="2"/>
  <c r="E31" i="2" s="1"/>
  <c r="J30" i="2"/>
  <c r="E30" i="2" s="1"/>
  <c r="J29" i="2"/>
  <c r="E29" i="2" s="1"/>
  <c r="J28" i="2"/>
  <c r="E28" i="2" s="1"/>
  <c r="J27" i="2"/>
  <c r="E27" i="2" s="1"/>
  <c r="J26" i="2"/>
  <c r="E26" i="2" s="1"/>
  <c r="J25" i="2"/>
  <c r="E25" i="2" s="1"/>
  <c r="J24" i="2"/>
  <c r="E24" i="2" s="1"/>
  <c r="J23" i="2"/>
  <c r="E23" i="2" s="1"/>
  <c r="J22" i="2"/>
  <c r="E22" i="2" s="1"/>
  <c r="J21" i="2"/>
  <c r="E21" i="2" s="1"/>
  <c r="J20" i="2"/>
  <c r="E20" i="2" s="1"/>
  <c r="J19" i="2"/>
  <c r="E19" i="2" s="1"/>
  <c r="J18" i="2"/>
  <c r="E18" i="2" s="1"/>
  <c r="J17" i="2"/>
  <c r="E17" i="2" s="1"/>
  <c r="J16" i="2"/>
  <c r="E16" i="2" s="1"/>
  <c r="J15" i="2"/>
  <c r="E15" i="2" s="1"/>
  <c r="J14" i="2"/>
  <c r="E14" i="2" s="1"/>
  <c r="J13" i="2"/>
  <c r="E13" i="2" s="1"/>
  <c r="J12" i="2"/>
  <c r="E12" i="2" s="1"/>
  <c r="J11" i="2"/>
  <c r="E11" i="2" s="1"/>
  <c r="J10" i="2"/>
  <c r="E10" i="2" s="1"/>
  <c r="J9" i="2"/>
  <c r="E9" i="2" s="1"/>
  <c r="J8" i="2"/>
  <c r="E8" i="2" s="1"/>
  <c r="J7" i="2"/>
  <c r="E7" i="2" s="1"/>
  <c r="J6" i="2"/>
  <c r="E6" i="2" s="1"/>
  <c r="J5" i="2"/>
  <c r="E5" i="2" s="1"/>
  <c r="J4" i="2"/>
  <c r="E4" i="2" s="1"/>
  <c r="J3" i="2"/>
  <c r="E3" i="2" s="1"/>
  <c r="X48" i="1" l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T3" i="1" l="1"/>
  <c r="T4" i="1" s="1"/>
  <c r="T5" i="1" s="1"/>
  <c r="T6" i="1" s="1"/>
  <c r="T7" i="1" s="1"/>
  <c r="T8" i="1" s="1"/>
  <c r="T9" i="1" s="1"/>
  <c r="T10" i="1" s="1"/>
  <c r="T11" i="1" s="1"/>
  <c r="T12" i="1" s="1"/>
  <c r="T13" i="1" s="1"/>
  <c r="T14" i="1" s="1"/>
  <c r="T15" i="1" s="1"/>
  <c r="T16" i="1" s="1"/>
  <c r="T17" i="1" s="1"/>
  <c r="T18" i="1" s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8" i="1" s="1"/>
  <c r="T39" i="1" s="1"/>
  <c r="T40" i="1" s="1"/>
  <c r="T41" i="1" s="1"/>
  <c r="T42" i="1" s="1"/>
  <c r="T43" i="1" s="1"/>
  <c r="T44" i="1" s="1"/>
  <c r="T45" i="1" s="1"/>
  <c r="T46" i="1" s="1"/>
  <c r="T47" i="1" s="1"/>
  <c r="T48" i="1" s="1"/>
  <c r="T49" i="1" s="1"/>
  <c r="T50" i="1" s="1"/>
  <c r="T51" i="1" s="1"/>
  <c r="T52" i="1" s="1"/>
  <c r="X48" i="2" l="1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X4" i="2"/>
  <c r="K18" i="1" l="1"/>
  <c r="K1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2" i="1"/>
  <c r="N20" i="1"/>
  <c r="N15" i="1"/>
  <c r="Q48" i="1"/>
  <c r="Q42" i="1"/>
  <c r="Q38" i="1"/>
  <c r="Q2" i="1"/>
  <c r="P52" i="1"/>
  <c r="Q52" i="1" s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Q33" i="1" s="1"/>
  <c r="P32" i="1"/>
  <c r="P31" i="1"/>
  <c r="P30" i="1"/>
  <c r="Q30" i="1" s="1"/>
  <c r="P29" i="1"/>
  <c r="P28" i="1"/>
  <c r="P27" i="1"/>
  <c r="P26" i="1"/>
  <c r="P25" i="1"/>
  <c r="Q25" i="1" s="1"/>
  <c r="P24" i="1"/>
  <c r="P23" i="1"/>
  <c r="P22" i="1"/>
  <c r="P21" i="1"/>
  <c r="P20" i="1"/>
  <c r="Q20" i="1" s="1"/>
  <c r="P19" i="1"/>
  <c r="P18" i="1"/>
  <c r="P17" i="1"/>
  <c r="P16" i="1"/>
  <c r="P15" i="1"/>
  <c r="Q15" i="1" s="1"/>
  <c r="P14" i="1"/>
  <c r="P13" i="1"/>
  <c r="P12" i="1"/>
  <c r="Q12" i="1" s="1"/>
  <c r="P11" i="1"/>
  <c r="P10" i="1"/>
  <c r="P9" i="1"/>
  <c r="P8" i="1"/>
  <c r="P6" i="1"/>
  <c r="P5" i="1"/>
  <c r="P4" i="1"/>
  <c r="P3" i="1"/>
  <c r="P2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J51" i="1"/>
  <c r="J50" i="1"/>
  <c r="J49" i="1"/>
  <c r="J43" i="1"/>
  <c r="J42" i="1"/>
  <c r="J41" i="1"/>
  <c r="J34" i="1"/>
  <c r="J33" i="1"/>
  <c r="J25" i="1"/>
  <c r="J2" i="1"/>
  <c r="I52" i="1"/>
  <c r="J52" i="1" s="1"/>
  <c r="I51" i="1"/>
  <c r="I50" i="1"/>
  <c r="I49" i="1"/>
  <c r="I48" i="1"/>
  <c r="J48" i="1" s="1"/>
  <c r="I47" i="1"/>
  <c r="J47" i="1" s="1"/>
  <c r="I46" i="1"/>
  <c r="J46" i="1" s="1"/>
  <c r="I45" i="1"/>
  <c r="J45" i="1" s="1"/>
  <c r="I44" i="1"/>
  <c r="J44" i="1" s="1"/>
  <c r="I43" i="1"/>
  <c r="I42" i="1"/>
  <c r="I41" i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I33" i="1"/>
  <c r="I31" i="1"/>
  <c r="J31" i="1" s="1"/>
  <c r="I30" i="1"/>
  <c r="J30" i="1" s="1"/>
  <c r="I29" i="1"/>
  <c r="J29" i="1" s="1"/>
  <c r="I28" i="1"/>
  <c r="J28" i="1" s="1"/>
  <c r="I25" i="1"/>
  <c r="I20" i="1"/>
  <c r="J20" i="1" s="1"/>
  <c r="I15" i="1"/>
  <c r="J15" i="1" s="1"/>
  <c r="I13" i="1"/>
  <c r="J13" i="1" s="1"/>
  <c r="I12" i="1"/>
  <c r="J12" i="1" s="1"/>
  <c r="I7" i="1"/>
  <c r="J7" i="1" s="1"/>
  <c r="I5" i="1"/>
  <c r="J5" i="1" s="1"/>
  <c r="I4" i="1"/>
  <c r="J4" i="1" s="1"/>
  <c r="I3" i="1"/>
  <c r="J3" i="1" s="1"/>
  <c r="I2" i="1"/>
  <c r="L24" i="1"/>
  <c r="K25" i="1" s="1"/>
  <c r="L23" i="1"/>
  <c r="K23" i="1" s="1"/>
  <c r="L21" i="1"/>
  <c r="K22" i="1" s="1"/>
  <c r="L18" i="1"/>
  <c r="L19" i="1" s="1"/>
  <c r="L16" i="1"/>
  <c r="K17" i="1" s="1"/>
  <c r="L13" i="1"/>
  <c r="L14" i="1" s="1"/>
  <c r="M24" i="1"/>
  <c r="M23" i="1"/>
  <c r="M21" i="1"/>
  <c r="M16" i="1"/>
  <c r="M17" i="1" s="1"/>
  <c r="M18" i="1" s="1"/>
  <c r="M19" i="1" s="1"/>
  <c r="M13" i="1"/>
  <c r="M14" i="1" s="1"/>
  <c r="D32" i="1"/>
  <c r="I32" i="1" s="1"/>
  <c r="J32" i="1" s="1"/>
  <c r="D31" i="1"/>
  <c r="D27" i="1"/>
  <c r="D28" i="1" s="1"/>
  <c r="D29" i="1" s="1"/>
  <c r="D26" i="1"/>
  <c r="I26" i="1" s="1"/>
  <c r="J26" i="1" s="1"/>
  <c r="D21" i="1"/>
  <c r="D22" i="1" s="1"/>
  <c r="D16" i="1"/>
  <c r="D17" i="1" s="1"/>
  <c r="D5" i="1"/>
  <c r="D6" i="1" s="1"/>
  <c r="D7" i="1" s="1"/>
  <c r="D8" i="1" s="1"/>
  <c r="D9" i="1" s="1"/>
  <c r="D10" i="1" s="1"/>
  <c r="D11" i="1" s="1"/>
  <c r="D12" i="1" s="1"/>
  <c r="D13" i="1" s="1"/>
  <c r="D14" i="1" s="1"/>
  <c r="I14" i="1" s="1"/>
  <c r="J14" i="1" s="1"/>
  <c r="D4" i="1"/>
  <c r="D23" i="1" l="1"/>
  <c r="I22" i="1"/>
  <c r="J22" i="1" s="1"/>
  <c r="K15" i="1"/>
  <c r="K14" i="1"/>
  <c r="D18" i="1"/>
  <c r="I17" i="1"/>
  <c r="J17" i="1" s="1"/>
  <c r="K20" i="1"/>
  <c r="K19" i="1"/>
  <c r="I6" i="1"/>
  <c r="J6" i="1" s="1"/>
  <c r="I21" i="1"/>
  <c r="J21" i="1" s="1"/>
  <c r="K21" i="1"/>
  <c r="I8" i="1"/>
  <c r="J8" i="1" s="1"/>
  <c r="I16" i="1"/>
  <c r="J16" i="1" s="1"/>
  <c r="I9" i="1"/>
  <c r="J9" i="1" s="1"/>
  <c r="I10" i="1"/>
  <c r="J10" i="1" s="1"/>
  <c r="K16" i="1"/>
  <c r="K24" i="1"/>
  <c r="I11" i="1"/>
  <c r="J11" i="1" s="1"/>
  <c r="I27" i="1"/>
  <c r="J27" i="1" s="1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5" i="2"/>
  <c r="W4" i="2"/>
  <c r="W3" i="2"/>
  <c r="D19" i="1" l="1"/>
  <c r="I19" i="1" s="1"/>
  <c r="J19" i="1" s="1"/>
  <c r="I18" i="1"/>
  <c r="J18" i="1" s="1"/>
  <c r="D24" i="1"/>
  <c r="I24" i="1" s="1"/>
  <c r="J24" i="1" s="1"/>
  <c r="I23" i="1"/>
  <c r="J23" i="1" s="1"/>
  <c r="M48" i="2"/>
  <c r="R48" i="2" s="1"/>
  <c r="N48" i="2" s="1"/>
  <c r="M47" i="2"/>
  <c r="R47" i="2" s="1"/>
  <c r="N47" i="2" s="1"/>
  <c r="M46" i="2"/>
  <c r="R46" i="2" s="1"/>
  <c r="N46" i="2" s="1"/>
  <c r="M45" i="2"/>
  <c r="R45" i="2" s="1"/>
  <c r="N45" i="2" s="1"/>
  <c r="M44" i="2"/>
  <c r="R44" i="2" s="1"/>
  <c r="N44" i="2" s="1"/>
  <c r="M43" i="2"/>
  <c r="R43" i="2" s="1"/>
  <c r="N43" i="2" s="1"/>
  <c r="M42" i="2"/>
  <c r="R42" i="2" s="1"/>
  <c r="N42" i="2" s="1"/>
  <c r="M41" i="2"/>
  <c r="R41" i="2" s="1"/>
  <c r="N41" i="2" s="1"/>
  <c r="M40" i="2"/>
  <c r="R40" i="2" s="1"/>
  <c r="N40" i="2" s="1"/>
  <c r="M39" i="2"/>
  <c r="R39" i="2" s="1"/>
  <c r="N39" i="2" s="1"/>
  <c r="M38" i="2"/>
  <c r="R38" i="2" s="1"/>
  <c r="N38" i="2" s="1"/>
  <c r="M37" i="2"/>
  <c r="R37" i="2" s="1"/>
  <c r="N37" i="2" s="1"/>
  <c r="M36" i="2"/>
  <c r="R36" i="2" s="1"/>
  <c r="N36" i="2" s="1"/>
  <c r="M35" i="2"/>
  <c r="R35" i="2" s="1"/>
  <c r="N35" i="2" s="1"/>
  <c r="M34" i="2"/>
  <c r="R34" i="2" s="1"/>
  <c r="N34" i="2" s="1"/>
  <c r="M33" i="2"/>
  <c r="R33" i="2" s="1"/>
  <c r="N33" i="2" s="1"/>
  <c r="M32" i="2"/>
  <c r="R32" i="2" s="1"/>
  <c r="N32" i="2" s="1"/>
  <c r="M31" i="2"/>
  <c r="R31" i="2" s="1"/>
  <c r="N31" i="2" s="1"/>
  <c r="M30" i="2"/>
  <c r="R30" i="2" s="1"/>
  <c r="N30" i="2" s="1"/>
  <c r="M29" i="2"/>
  <c r="R29" i="2" s="1"/>
  <c r="N29" i="2" s="1"/>
  <c r="M28" i="2"/>
  <c r="R28" i="2" s="1"/>
  <c r="N28" i="2" s="1"/>
  <c r="M27" i="2"/>
  <c r="R27" i="2" s="1"/>
  <c r="N27" i="2" s="1"/>
  <c r="M26" i="2"/>
  <c r="R26" i="2" s="1"/>
  <c r="N26" i="2" s="1"/>
  <c r="M25" i="2"/>
  <c r="R25" i="2" s="1"/>
  <c r="N25" i="2" s="1"/>
  <c r="M24" i="2"/>
  <c r="R24" i="2" s="1"/>
  <c r="N24" i="2" s="1"/>
  <c r="M23" i="2"/>
  <c r="R23" i="2" s="1"/>
  <c r="N23" i="2" s="1"/>
  <c r="M22" i="2"/>
  <c r="R22" i="2" s="1"/>
  <c r="N22" i="2" s="1"/>
  <c r="M21" i="2"/>
  <c r="R21" i="2" s="1"/>
  <c r="N21" i="2" s="1"/>
  <c r="M20" i="2"/>
  <c r="R20" i="2" s="1"/>
  <c r="N20" i="2" s="1"/>
  <c r="M19" i="2"/>
  <c r="R19" i="2" s="1"/>
  <c r="N19" i="2" s="1"/>
  <c r="M18" i="2"/>
  <c r="R18" i="2" s="1"/>
  <c r="N18" i="2" s="1"/>
  <c r="M17" i="2"/>
  <c r="R17" i="2" s="1"/>
  <c r="N17" i="2" s="1"/>
  <c r="M16" i="2"/>
  <c r="R16" i="2" s="1"/>
  <c r="N16" i="2" s="1"/>
  <c r="M15" i="2"/>
  <c r="R15" i="2" s="1"/>
  <c r="N15" i="2" s="1"/>
  <c r="M14" i="2"/>
  <c r="R14" i="2" s="1"/>
  <c r="N14" i="2" s="1"/>
  <c r="M13" i="2"/>
  <c r="R13" i="2" s="1"/>
  <c r="N13" i="2" s="1"/>
  <c r="M12" i="2"/>
  <c r="R12" i="2" s="1"/>
  <c r="N12" i="2" s="1"/>
  <c r="M11" i="2"/>
  <c r="R11" i="2" s="1"/>
  <c r="N11" i="2" s="1"/>
  <c r="M10" i="2"/>
  <c r="R10" i="2" s="1"/>
  <c r="N10" i="2" s="1"/>
  <c r="M9" i="2"/>
  <c r="R9" i="2" s="1"/>
  <c r="N9" i="2" s="1"/>
  <c r="M8" i="2"/>
  <c r="R8" i="2" s="1"/>
  <c r="N8" i="2" s="1"/>
  <c r="M7" i="2"/>
  <c r="R7" i="2" s="1"/>
  <c r="N7" i="2" s="1"/>
  <c r="M6" i="2"/>
  <c r="M5" i="2"/>
  <c r="R5" i="2" s="1"/>
  <c r="N5" i="2" s="1"/>
  <c r="M4" i="2"/>
  <c r="R4" i="2" s="1"/>
  <c r="N4" i="2" s="1"/>
  <c r="M3" i="2"/>
  <c r="R3" i="2" s="1"/>
  <c r="N3" i="2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O9" i="2" l="1"/>
  <c r="R6" i="2"/>
  <c r="N6" i="2" s="1"/>
  <c r="N49" i="2" s="1"/>
  <c r="O38" i="2"/>
  <c r="O23" i="2"/>
  <c r="O27" i="2"/>
  <c r="O18" i="2"/>
  <c r="O46" i="2"/>
  <c r="O42" i="2"/>
  <c r="O4" i="2"/>
  <c r="O5" i="2"/>
  <c r="O24" i="2"/>
  <c r="O32" i="2"/>
  <c r="O36" i="2"/>
  <c r="O15" i="2"/>
  <c r="O31" i="2"/>
  <c r="O35" i="2"/>
  <c r="O14" i="2"/>
  <c r="O48" i="2"/>
  <c r="O7" i="2"/>
  <c r="O21" i="2"/>
  <c r="O37" i="2"/>
  <c r="O47" i="2"/>
  <c r="O44" i="2"/>
  <c r="O45" i="2"/>
  <c r="O40" i="2"/>
  <c r="O41" i="2"/>
  <c r="O13" i="2"/>
  <c r="O30" i="2"/>
  <c r="O25" i="2"/>
  <c r="O29" i="2"/>
  <c r="O39" i="2"/>
  <c r="O26" i="2"/>
  <c r="O22" i="2"/>
  <c r="O12" i="2"/>
  <c r="O11" i="2"/>
  <c r="O10" i="2"/>
  <c r="O43" i="2"/>
  <c r="O33" i="2"/>
  <c r="O34" i="2"/>
  <c r="O28" i="2"/>
  <c r="O20" i="2"/>
  <c r="O19" i="2"/>
  <c r="O17" i="2"/>
  <c r="O16" i="2"/>
  <c r="O3" i="2"/>
  <c r="O8" i="2"/>
  <c r="N12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O6" i="2" l="1"/>
  <c r="J3" i="3"/>
  <c r="K3" i="3" s="1"/>
  <c r="V3" i="3"/>
  <c r="W3" i="3" s="1"/>
  <c r="T3" i="3"/>
  <c r="U3" i="3" s="1"/>
  <c r="L3" i="3"/>
  <c r="M3" i="3" s="1"/>
  <c r="Z3" i="3" l="1"/>
  <c r="Z49" i="3" s="1"/>
  <c r="X3" i="3"/>
</calcChain>
</file>

<file path=xl/sharedStrings.xml><?xml version="1.0" encoding="utf-8"?>
<sst xmlns="http://schemas.openxmlformats.org/spreadsheetml/2006/main" count="128" uniqueCount="97">
  <si>
    <r>
      <rPr>
        <b/>
        <sz val="11"/>
        <color theme="1"/>
        <rFont val="Calibri"/>
        <family val="2"/>
        <scheme val="minor"/>
      </rPr>
      <t>Year</t>
    </r>
    <r>
      <rPr>
        <sz val="11"/>
        <color theme="1"/>
        <rFont val="Calibri"/>
        <family val="2"/>
        <scheme val="minor"/>
      </rPr>
      <t xml:space="preserve"> </t>
    </r>
  </si>
  <si>
    <t>Cost of Electricity: Central Station (cent)</t>
  </si>
  <si>
    <t>Price of Electricity: Residential (cent)</t>
  </si>
  <si>
    <t>Proportion of Manufacturing Mechanical Power Capacity Electrified (%)</t>
  </si>
  <si>
    <t>Electric Utility Capital Input Index</t>
  </si>
  <si>
    <t>Proportion of Dwelling with Electric Service</t>
  </si>
  <si>
    <t>Proportion of Farms with Electric Service</t>
  </si>
  <si>
    <t xml:space="preserve">Year </t>
  </si>
  <si>
    <t>All Values in Thousands of Dollars.</t>
  </si>
  <si>
    <t xml:space="preserve">Interst on Debt </t>
  </si>
  <si>
    <t>Ratio X</t>
  </si>
  <si>
    <t xml:space="preserve">Total Tangible Assets </t>
  </si>
  <si>
    <t>Federal Income and Excess Profit Tax</t>
  </si>
  <si>
    <t>Interest Bearing Debt</t>
  </si>
  <si>
    <t>Share of Monopoly Profits Before Excess Profit Tax</t>
  </si>
  <si>
    <t>Number of Employees</t>
  </si>
  <si>
    <t>Debt/Assets=y</t>
  </si>
  <si>
    <t>Total wage bill</t>
  </si>
  <si>
    <t>Recorded Interest Bearing Debt</t>
  </si>
  <si>
    <t>Dividends: common and preferred</t>
  </si>
  <si>
    <t>Wage Rate From Historical Statistics</t>
  </si>
  <si>
    <t>Relative Labor Share</t>
  </si>
  <si>
    <t>Depreciation</t>
  </si>
  <si>
    <t>Annual Wage paid: GE</t>
  </si>
  <si>
    <t>GE's Production Employees</t>
  </si>
  <si>
    <t>Computed Depreciation factor</t>
  </si>
  <si>
    <t>Estimated Wage Bill</t>
  </si>
  <si>
    <t>Value Added</t>
  </si>
  <si>
    <t>Premia Paid for Calling Bonds</t>
  </si>
  <si>
    <t xml:space="preserve">UK Price of Electricity: pounds per million lumen hours </t>
  </si>
  <si>
    <t>Log of revenue</t>
  </si>
  <si>
    <t>Real Price of Residential Electricity</t>
  </si>
  <si>
    <t>Index of Real Residential  price of Electricity 1899=100</t>
  </si>
  <si>
    <t>Electric Utility Real Output Index (1929=100)</t>
  </si>
  <si>
    <t>Electric Utilities: Installed Capacity (1000HP)</t>
  </si>
  <si>
    <t>Kendrick</t>
  </si>
  <si>
    <t>History</t>
  </si>
  <si>
    <t>Interpolate</t>
  </si>
  <si>
    <t>DuBoff</t>
  </si>
  <si>
    <t>compute</t>
  </si>
  <si>
    <t>Compute</t>
  </si>
  <si>
    <t>Index of Capital per Installed capacity 1929=1</t>
  </si>
  <si>
    <t>Capital per unit of output 1929=1</t>
  </si>
  <si>
    <t>Index of Installed capacity 1929=1</t>
  </si>
  <si>
    <t>Annual Growth of Real Electric Output</t>
  </si>
  <si>
    <t>Adjusted Mean Histroical Wage by a factor current value</t>
  </si>
  <si>
    <t>Labergott</t>
  </si>
  <si>
    <t>History D 735</t>
  </si>
  <si>
    <t>and D 740</t>
  </si>
  <si>
    <t>History D723</t>
  </si>
  <si>
    <t>Average Annual Wage of Non Farm Manufacturing current 1894-1926</t>
  </si>
  <si>
    <t xml:space="preserve">Real Annual Earning Non Farm Manufacturing </t>
  </si>
  <si>
    <t>Consumer price index</t>
  </si>
  <si>
    <t>Growth Rate of Real Revenue</t>
  </si>
  <si>
    <t>Share of Monopoly Profits Without Affiliates</t>
  </si>
  <si>
    <t>Year</t>
  </si>
  <si>
    <t>GNP at 1958 Prices History F3</t>
  </si>
  <si>
    <t xml:space="preserve">Average Annual Nominal Earning Non Farm Manufacturing </t>
  </si>
  <si>
    <t>David et.</t>
  </si>
  <si>
    <t>Revenue with affiliates' Income</t>
  </si>
  <si>
    <t>Cost including depreciation before Interest and Federal Taxes</t>
  </si>
  <si>
    <t>Total Cost without depreciation, taxes and interest</t>
  </si>
  <si>
    <t>Revenue - Cost (without depreciation)</t>
  </si>
  <si>
    <t>Revenue - Cost (without depreciation and interest) = Output - wages</t>
  </si>
  <si>
    <t>not used</t>
  </si>
  <si>
    <t>USED</t>
  </si>
  <si>
    <t>Revenue Without Associates</t>
  </si>
  <si>
    <t>Revenue Without Associates - Cost (without depreciation and interest</t>
  </si>
  <si>
    <t>Cost without depreciation and interest</t>
  </si>
  <si>
    <t>LABOR COMPUTATIONS WITH AFFILIATES</t>
  </si>
  <si>
    <t>LABOR COMPUTATIONS WITHOUT AFFILIATES</t>
  </si>
  <si>
    <t>V=L/(Y-L)</t>
  </si>
  <si>
    <t>(V)x(b)</t>
  </si>
  <si>
    <t>1-X without affiliates no premium</t>
  </si>
  <si>
    <t>Ratio X  Without Affiliates with Premium</t>
  </si>
  <si>
    <t>Share of Monopoly Profits 0.67</t>
  </si>
  <si>
    <t>Wage Based Share of Monopoly Profits no affiliates 0.67</t>
  </si>
  <si>
    <t xml:space="preserve">Total Assets </t>
  </si>
  <si>
    <t>(1- X) With Affiliates No Premium</t>
  </si>
  <si>
    <t>X With affiliates no premium</t>
  </si>
  <si>
    <t>Share of Monopoly profits with affiliates no premium</t>
  </si>
  <si>
    <t>Debt/Assets = b No affiliates</t>
  </si>
  <si>
    <t>Ratio X Without Affiliates No Premium</t>
  </si>
  <si>
    <t>Ratio 1-X No Affiliates With Premium</t>
  </si>
  <si>
    <t>Wage Based Share of Monopoly Profits no affiliates 0.69</t>
  </si>
  <si>
    <t>Share of Monopoly Profits No affiliates No Premium 0.69</t>
  </si>
  <si>
    <t>Share of Monopoly Profits No affiliates with Premium 0.69</t>
  </si>
  <si>
    <t>Interest Based Share No affiliates No Premium 0.67</t>
  </si>
  <si>
    <t>Interest Based Share No affiliates with Premium 0.67</t>
  </si>
  <si>
    <t>Wage Bill</t>
  </si>
  <si>
    <t>Wholesale price index for Manufactured Commodities 1913=100</t>
  </si>
  <si>
    <t>Wholesale price index for Industrial Commodities 1913=100</t>
  </si>
  <si>
    <t>History E24 , E89</t>
  </si>
  <si>
    <t>Extra Depreciation</t>
  </si>
  <si>
    <t>David &amp;Solar</t>
  </si>
  <si>
    <t>Consumer Price Index (David&amp;Solar)</t>
  </si>
  <si>
    <t>Cost including Depreciation and Taxes but before interest charges (Correct)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</si>
</sst>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0"/>
    <numFmt numFmtId="166" formatCode="0.0000"/>
    <numFmt numFmtId="167" formatCode="#,##0.00000"/>
    <numFmt numFmtId="168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2" fontId="0" fillId="0" borderId="0" xfId="0" applyNumberFormat="1"/>
    <xf numFmtId="164" fontId="1" fillId="0" borderId="0" xfId="0" applyNumberFormat="1" applyFont="1" applyAlignment="1">
      <alignment wrapText="1"/>
    </xf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165" fontId="0" fillId="0" borderId="0" xfId="0" applyNumberFormat="1"/>
    <xf numFmtId="1" fontId="0" fillId="0" borderId="0" xfId="0" applyNumberFormat="1"/>
    <xf numFmtId="3" fontId="0" fillId="2" borderId="0" xfId="0" applyNumberFormat="1" applyFill="1"/>
    <xf numFmtId="0" fontId="1" fillId="0" borderId="0" xfId="0" applyNumberFormat="1" applyFont="1" applyAlignment="1">
      <alignment wrapText="1"/>
    </xf>
    <xf numFmtId="0" fontId="0" fillId="0" borderId="0" xfId="0" applyNumberFormat="1"/>
    <xf numFmtId="0" fontId="0" fillId="3" borderId="0" xfId="0" applyFill="1"/>
    <xf numFmtId="2" fontId="1" fillId="0" borderId="0" xfId="0" applyNumberFormat="1" applyFont="1" applyAlignment="1">
      <alignment wrapText="1"/>
    </xf>
    <xf numFmtId="2" fontId="0" fillId="3" borderId="0" xfId="0" applyNumberFormat="1" applyFill="1"/>
    <xf numFmtId="166" fontId="1" fillId="0" borderId="0" xfId="0" applyNumberFormat="1" applyFont="1" applyAlignment="1">
      <alignment wrapText="1"/>
    </xf>
    <xf numFmtId="166" fontId="0" fillId="0" borderId="0" xfId="0" applyNumberFormat="1"/>
    <xf numFmtId="0" fontId="2" fillId="0" borderId="0" xfId="0" applyFont="1"/>
    <xf numFmtId="164" fontId="1" fillId="0" borderId="0" xfId="0" applyNumberFormat="1" applyFont="1"/>
    <xf numFmtId="166" fontId="1" fillId="0" borderId="0" xfId="0" applyNumberFormat="1" applyFont="1"/>
    <xf numFmtId="167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Figure 5.1:  Price Index of Residential Electricity (1899=100)</a:t>
            </a:r>
          </a:p>
          <a:p>
            <a:pPr>
              <a:defRPr b="1"/>
            </a:pPr>
            <a:r>
              <a:rPr lang="en-US" sz="1400" b="1"/>
              <a:t> and Index of Electric Output (1929=100)</a:t>
            </a:r>
          </a:p>
        </c:rich>
      </c:tx>
      <c:layout>
        <c:manualLayout>
          <c:xMode val="edge"/>
          <c:yMode val="edge"/>
          <c:x val="0.13150084427366041"/>
          <c:y val="9.47523355741409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252906835212209E-2"/>
          <c:y val="6.9444444444444448E-2"/>
          <c:w val="0.90205314960629923"/>
          <c:h val="0.8416746864975212"/>
        </c:manualLayout>
      </c:layout>
      <c:lineChart>
        <c:grouping val="standard"/>
        <c:varyColors val="0"/>
        <c:ser>
          <c:idx val="0"/>
          <c:order val="0"/>
          <c:tx>
            <c:v>Index of Electric Output (1929=100)</c:v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Sheet1!$A$12:$A$52</c:f>
              <c:numCache>
                <c:formatCode>General</c:formatCode>
                <c:ptCount val="41"/>
                <c:pt idx="0">
                  <c:v>1899</c:v>
                </c:pt>
                <c:pt idx="1">
                  <c:v>1900</c:v>
                </c:pt>
                <c:pt idx="2">
                  <c:v>1901</c:v>
                </c:pt>
                <c:pt idx="3">
                  <c:v>1902</c:v>
                </c:pt>
                <c:pt idx="4">
                  <c:v>1903</c:v>
                </c:pt>
                <c:pt idx="5">
                  <c:v>1904</c:v>
                </c:pt>
                <c:pt idx="6">
                  <c:v>1905</c:v>
                </c:pt>
                <c:pt idx="7">
                  <c:v>1906</c:v>
                </c:pt>
                <c:pt idx="8">
                  <c:v>1907</c:v>
                </c:pt>
                <c:pt idx="9">
                  <c:v>1908</c:v>
                </c:pt>
                <c:pt idx="10">
                  <c:v>1909</c:v>
                </c:pt>
                <c:pt idx="11">
                  <c:v>1910</c:v>
                </c:pt>
                <c:pt idx="12">
                  <c:v>1911</c:v>
                </c:pt>
                <c:pt idx="13">
                  <c:v>1912</c:v>
                </c:pt>
                <c:pt idx="14">
                  <c:v>1913</c:v>
                </c:pt>
                <c:pt idx="15">
                  <c:v>1914</c:v>
                </c:pt>
                <c:pt idx="16">
                  <c:v>1915</c:v>
                </c:pt>
                <c:pt idx="17">
                  <c:v>1916</c:v>
                </c:pt>
                <c:pt idx="18">
                  <c:v>1917</c:v>
                </c:pt>
                <c:pt idx="19">
                  <c:v>1918</c:v>
                </c:pt>
                <c:pt idx="20">
                  <c:v>1919</c:v>
                </c:pt>
                <c:pt idx="21">
                  <c:v>1920</c:v>
                </c:pt>
                <c:pt idx="22">
                  <c:v>1921</c:v>
                </c:pt>
                <c:pt idx="23">
                  <c:v>1922</c:v>
                </c:pt>
                <c:pt idx="24">
                  <c:v>1923</c:v>
                </c:pt>
                <c:pt idx="25">
                  <c:v>1924</c:v>
                </c:pt>
                <c:pt idx="26">
                  <c:v>1925</c:v>
                </c:pt>
                <c:pt idx="27">
                  <c:v>1926</c:v>
                </c:pt>
                <c:pt idx="28">
                  <c:v>1927</c:v>
                </c:pt>
                <c:pt idx="29">
                  <c:v>1928</c:v>
                </c:pt>
                <c:pt idx="30">
                  <c:v>1929</c:v>
                </c:pt>
                <c:pt idx="31">
                  <c:v>1930</c:v>
                </c:pt>
                <c:pt idx="32">
                  <c:v>1931</c:v>
                </c:pt>
                <c:pt idx="33">
                  <c:v>1932</c:v>
                </c:pt>
                <c:pt idx="34">
                  <c:v>1933</c:v>
                </c:pt>
                <c:pt idx="35">
                  <c:v>1934</c:v>
                </c:pt>
                <c:pt idx="36">
                  <c:v>1935</c:v>
                </c:pt>
                <c:pt idx="37">
                  <c:v>1936</c:v>
                </c:pt>
                <c:pt idx="38">
                  <c:v>1937</c:v>
                </c:pt>
                <c:pt idx="39">
                  <c:v>1938</c:v>
                </c:pt>
                <c:pt idx="40">
                  <c:v>1939</c:v>
                </c:pt>
              </c:numCache>
            </c:numRef>
          </c:cat>
          <c:val>
            <c:numRef>
              <c:f>Sheet1!$L$12:$L$52</c:f>
              <c:numCache>
                <c:formatCode>0.00</c:formatCode>
                <c:ptCount val="41"/>
                <c:pt idx="0">
                  <c:v>2</c:v>
                </c:pt>
                <c:pt idx="1">
                  <c:v>2.4986660000000001</c:v>
                </c:pt>
                <c:pt idx="2">
                  <c:v>3.1216658897780003</c:v>
                </c:pt>
                <c:pt idx="3">
                  <c:v>3.9</c:v>
                </c:pt>
                <c:pt idx="4">
                  <c:v>4.1424630000000002</c:v>
                </c:pt>
                <c:pt idx="5">
                  <c:v>4.4000000000000004</c:v>
                </c:pt>
                <c:pt idx="6">
                  <c:v>5.2560024000000007</c:v>
                </c:pt>
                <c:pt idx="7">
                  <c:v>6.2785366429104013</c:v>
                </c:pt>
                <c:pt idx="8">
                  <c:v>7.5</c:v>
                </c:pt>
                <c:pt idx="9">
                  <c:v>8.5293600000000005</c:v>
                </c:pt>
                <c:pt idx="10">
                  <c:v>9.6999999999999993</c:v>
                </c:pt>
                <c:pt idx="11">
                  <c:v>10.694540999999999</c:v>
                </c:pt>
                <c:pt idx="12">
                  <c:v>11.791052288729999</c:v>
                </c:pt>
                <c:pt idx="13">
                  <c:v>13</c:v>
                </c:pt>
                <c:pt idx="14">
                  <c:v>13.6</c:v>
                </c:pt>
                <c:pt idx="15">
                  <c:v>15.2</c:v>
                </c:pt>
                <c:pt idx="16">
                  <c:v>16.600000000000001</c:v>
                </c:pt>
                <c:pt idx="17">
                  <c:v>21.1</c:v>
                </c:pt>
                <c:pt idx="18">
                  <c:v>24.5</c:v>
                </c:pt>
                <c:pt idx="19">
                  <c:v>31.4</c:v>
                </c:pt>
                <c:pt idx="20">
                  <c:v>36</c:v>
                </c:pt>
                <c:pt idx="21">
                  <c:v>39.299999999999997</c:v>
                </c:pt>
                <c:pt idx="22">
                  <c:v>36.299999999999997</c:v>
                </c:pt>
                <c:pt idx="23">
                  <c:v>41.2</c:v>
                </c:pt>
                <c:pt idx="24">
                  <c:v>50</c:v>
                </c:pt>
                <c:pt idx="25">
                  <c:v>54.9</c:v>
                </c:pt>
                <c:pt idx="26">
                  <c:v>63.5</c:v>
                </c:pt>
                <c:pt idx="27">
                  <c:v>73.5</c:v>
                </c:pt>
                <c:pt idx="28">
                  <c:v>81.7</c:v>
                </c:pt>
                <c:pt idx="29">
                  <c:v>89.5</c:v>
                </c:pt>
                <c:pt idx="30">
                  <c:v>100</c:v>
                </c:pt>
                <c:pt idx="31">
                  <c:v>103.5</c:v>
                </c:pt>
                <c:pt idx="32">
                  <c:v>101.9</c:v>
                </c:pt>
                <c:pt idx="33">
                  <c:v>92.7</c:v>
                </c:pt>
                <c:pt idx="34">
                  <c:v>95.4</c:v>
                </c:pt>
                <c:pt idx="35">
                  <c:v>102.2</c:v>
                </c:pt>
                <c:pt idx="36">
                  <c:v>111.2</c:v>
                </c:pt>
                <c:pt idx="37">
                  <c:v>127.3</c:v>
                </c:pt>
                <c:pt idx="38">
                  <c:v>137.5</c:v>
                </c:pt>
                <c:pt idx="39">
                  <c:v>131</c:v>
                </c:pt>
                <c:pt idx="40">
                  <c:v>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D4-44CB-B705-F95C29FA1D00}"/>
            </c:ext>
          </c:extLst>
        </c:ser>
        <c:ser>
          <c:idx val="1"/>
          <c:order val="1"/>
          <c:tx>
            <c:v>Index of Electric Price (1899=100)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Sheet1!$A$12:$A$52</c:f>
              <c:numCache>
                <c:formatCode>General</c:formatCode>
                <c:ptCount val="41"/>
                <c:pt idx="0">
                  <c:v>1899</c:v>
                </c:pt>
                <c:pt idx="1">
                  <c:v>1900</c:v>
                </c:pt>
                <c:pt idx="2">
                  <c:v>1901</c:v>
                </c:pt>
                <c:pt idx="3">
                  <c:v>1902</c:v>
                </c:pt>
                <c:pt idx="4">
                  <c:v>1903</c:v>
                </c:pt>
                <c:pt idx="5">
                  <c:v>1904</c:v>
                </c:pt>
                <c:pt idx="6">
                  <c:v>1905</c:v>
                </c:pt>
                <c:pt idx="7">
                  <c:v>1906</c:v>
                </c:pt>
                <c:pt idx="8">
                  <c:v>1907</c:v>
                </c:pt>
                <c:pt idx="9">
                  <c:v>1908</c:v>
                </c:pt>
                <c:pt idx="10">
                  <c:v>1909</c:v>
                </c:pt>
                <c:pt idx="11">
                  <c:v>1910</c:v>
                </c:pt>
                <c:pt idx="12">
                  <c:v>1911</c:v>
                </c:pt>
                <c:pt idx="13">
                  <c:v>1912</c:v>
                </c:pt>
                <c:pt idx="14">
                  <c:v>1913</c:v>
                </c:pt>
                <c:pt idx="15">
                  <c:v>1914</c:v>
                </c:pt>
                <c:pt idx="16">
                  <c:v>1915</c:v>
                </c:pt>
                <c:pt idx="17">
                  <c:v>1916</c:v>
                </c:pt>
                <c:pt idx="18">
                  <c:v>1917</c:v>
                </c:pt>
                <c:pt idx="19">
                  <c:v>1918</c:v>
                </c:pt>
                <c:pt idx="20">
                  <c:v>1919</c:v>
                </c:pt>
                <c:pt idx="21">
                  <c:v>1920</c:v>
                </c:pt>
                <c:pt idx="22">
                  <c:v>1921</c:v>
                </c:pt>
                <c:pt idx="23">
                  <c:v>1922</c:v>
                </c:pt>
                <c:pt idx="24">
                  <c:v>1923</c:v>
                </c:pt>
                <c:pt idx="25">
                  <c:v>1924</c:v>
                </c:pt>
                <c:pt idx="26">
                  <c:v>1925</c:v>
                </c:pt>
                <c:pt idx="27">
                  <c:v>1926</c:v>
                </c:pt>
                <c:pt idx="28">
                  <c:v>1927</c:v>
                </c:pt>
                <c:pt idx="29">
                  <c:v>1928</c:v>
                </c:pt>
                <c:pt idx="30">
                  <c:v>1929</c:v>
                </c:pt>
                <c:pt idx="31">
                  <c:v>1930</c:v>
                </c:pt>
                <c:pt idx="32">
                  <c:v>1931</c:v>
                </c:pt>
                <c:pt idx="33">
                  <c:v>1932</c:v>
                </c:pt>
                <c:pt idx="34">
                  <c:v>1933</c:v>
                </c:pt>
                <c:pt idx="35">
                  <c:v>1934</c:v>
                </c:pt>
                <c:pt idx="36">
                  <c:v>1935</c:v>
                </c:pt>
                <c:pt idx="37">
                  <c:v>1936</c:v>
                </c:pt>
                <c:pt idx="38">
                  <c:v>1937</c:v>
                </c:pt>
                <c:pt idx="39">
                  <c:v>1938</c:v>
                </c:pt>
                <c:pt idx="40">
                  <c:v>1939</c:v>
                </c:pt>
              </c:numCache>
            </c:numRef>
          </c:cat>
          <c:val>
            <c:numRef>
              <c:f>Sheet1!$J$12:$J$52</c:f>
              <c:numCache>
                <c:formatCode>General</c:formatCode>
                <c:ptCount val="41"/>
                <c:pt idx="0">
                  <c:v>99.883012336185416</c:v>
                </c:pt>
                <c:pt idx="1">
                  <c:v>97.172325833081601</c:v>
                </c:pt>
                <c:pt idx="2">
                  <c:v>94.544471761500944</c:v>
                </c:pt>
                <c:pt idx="3">
                  <c:v>92.000114202354084</c:v>
                </c:pt>
                <c:pt idx="4">
                  <c:v>81.969915449696799</c:v>
                </c:pt>
                <c:pt idx="5">
                  <c:v>74.457994750800722</c:v>
                </c:pt>
                <c:pt idx="6">
                  <c:v>68.916626373177536</c:v>
                </c:pt>
                <c:pt idx="7">
                  <c:v>62.021302221025252</c:v>
                </c:pt>
                <c:pt idx="8">
                  <c:v>54.352738724924052</c:v>
                </c:pt>
                <c:pt idx="9">
                  <c:v>53.770928402368575</c:v>
                </c:pt>
                <c:pt idx="10">
                  <c:v>53.212621399587889</c:v>
                </c:pt>
                <c:pt idx="11">
                  <c:v>49.443241881024306</c:v>
                </c:pt>
                <c:pt idx="12">
                  <c:v>48.0482502545931</c:v>
                </c:pt>
                <c:pt idx="13">
                  <c:v>45.495255377158642</c:v>
                </c:pt>
                <c:pt idx="14">
                  <c:v>43.056674898453537</c:v>
                </c:pt>
                <c:pt idx="15">
                  <c:v>41.09998691244764</c:v>
                </c:pt>
                <c:pt idx="16">
                  <c:v>39.234944233609696</c:v>
                </c:pt>
                <c:pt idx="17">
                  <c:v>35.152040344478415</c:v>
                </c:pt>
                <c:pt idx="18">
                  <c:v>28.749942893801091</c:v>
                </c:pt>
                <c:pt idx="19">
                  <c:v>24.323448304926139</c:v>
                </c:pt>
                <c:pt idx="20">
                  <c:v>21.05215390107724</c:v>
                </c:pt>
                <c:pt idx="21">
                  <c:v>18.157481387133853</c:v>
                </c:pt>
                <c:pt idx="22">
                  <c:v>20.199528939484789</c:v>
                </c:pt>
                <c:pt idx="23">
                  <c:v>21.584249015363412</c:v>
                </c:pt>
                <c:pt idx="24">
                  <c:v>20.64490580139972</c:v>
                </c:pt>
                <c:pt idx="25">
                  <c:v>20.64490580139972</c:v>
                </c:pt>
                <c:pt idx="26">
                  <c:v>20.333593729791311</c:v>
                </c:pt>
                <c:pt idx="27">
                  <c:v>19.405559165612694</c:v>
                </c:pt>
                <c:pt idx="28">
                  <c:v>19.179249828640092</c:v>
                </c:pt>
                <c:pt idx="29">
                  <c:v>18.917783194111891</c:v>
                </c:pt>
                <c:pt idx="30">
                  <c:v>18.061774904785562</c:v>
                </c:pt>
                <c:pt idx="31">
                  <c:v>17.635910780845713</c:v>
                </c:pt>
                <c:pt idx="32">
                  <c:v>18.576634102981107</c:v>
                </c:pt>
                <c:pt idx="33">
                  <c:v>20.09606372487989</c:v>
                </c:pt>
                <c:pt idx="34">
                  <c:v>20.83137591831559</c:v>
                </c:pt>
                <c:pt idx="35">
                  <c:v>19.485780361091969</c:v>
                </c:pt>
                <c:pt idx="36">
                  <c:v>17.869173039687137</c:v>
                </c:pt>
                <c:pt idx="37">
                  <c:v>16.455813971617708</c:v>
                </c:pt>
                <c:pt idx="38">
                  <c:v>14.623474942658135</c:v>
                </c:pt>
                <c:pt idx="39">
                  <c:v>14.329274855054361</c:v>
                </c:pt>
                <c:pt idx="40">
                  <c:v>14.094915607381337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D4-44CB-B705-F95C29FA1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156272"/>
        <c:axId val="183156664"/>
      </c:lineChart>
      <c:catAx>
        <c:axId val="18315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156664"/>
        <c:crosses val="autoZero"/>
        <c:auto val="1"/>
        <c:lblAlgn val="ctr"/>
        <c:lblOffset val="100"/>
        <c:noMultiLvlLbl val="0"/>
      </c:catAx>
      <c:valAx>
        <c:axId val="183156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156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3695874222618727"/>
          <c:y val="0.33352138535187148"/>
          <c:w val="0.29221476625766607"/>
          <c:h val="0.104335584869338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Relative Share of Monopoly Profits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5446519598273359E-2"/>
          <c:y val="0.25107997698394036"/>
          <c:w val="0.94568091963188128"/>
          <c:h val="0.64464539971719226"/>
        </c:manualLayout>
      </c:layout>
      <c:lineChart>
        <c:grouping val="standard"/>
        <c:varyColors val="0"/>
        <c:ser>
          <c:idx val="0"/>
          <c:order val="0"/>
          <c:tx>
            <c:v>Relative Share of Monopoly Profits With Affiliates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Sheet2!$A$3:$A$48</c:f>
              <c:numCache>
                <c:formatCode>General</c:formatCode>
                <c:ptCount val="4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numCache>
            </c:numRef>
          </c:cat>
          <c:val>
            <c:numRef>
              <c:f>Sheet2!$O$3:$O$48</c:f>
              <c:numCache>
                <c:formatCode>0.000000</c:formatCode>
                <c:ptCount val="46"/>
                <c:pt idx="0">
                  <c:v>-0.11782312251378868</c:v>
                </c:pt>
                <c:pt idx="1">
                  <c:v>-2.9503769620301323E-2</c:v>
                </c:pt>
                <c:pt idx="2">
                  <c:v>-3.9623369471796677E-2</c:v>
                </c:pt>
                <c:pt idx="3">
                  <c:v>2.7532016308324248E-2</c:v>
                </c:pt>
                <c:pt idx="4">
                  <c:v>0.29064923190592939</c:v>
                </c:pt>
                <c:pt idx="5">
                  <c:v>0.31577247725644542</c:v>
                </c:pt>
                <c:pt idx="6">
                  <c:v>0.20575451053219063</c:v>
                </c:pt>
                <c:pt idx="7">
                  <c:v>0.48709711525657673</c:v>
                </c:pt>
                <c:pt idx="8">
                  <c:v>0.4414278003044303</c:v>
                </c:pt>
                <c:pt idx="9">
                  <c:v>0.32504787674277991</c:v>
                </c:pt>
                <c:pt idx="10">
                  <c:v>0.27577278405194983</c:v>
                </c:pt>
                <c:pt idx="11">
                  <c:v>0.26682344985039008</c:v>
                </c:pt>
                <c:pt idx="12">
                  <c:v>0.23504371825173398</c:v>
                </c:pt>
                <c:pt idx="13">
                  <c:v>0.12533404190892894</c:v>
                </c:pt>
                <c:pt idx="14">
                  <c:v>3.8662955610181404E-2</c:v>
                </c:pt>
                <c:pt idx="15">
                  <c:v>0.11156348839077512</c:v>
                </c:pt>
                <c:pt idx="16">
                  <c:v>0.1771206238694889</c:v>
                </c:pt>
                <c:pt idx="17">
                  <c:v>0.3910985982212124</c:v>
                </c:pt>
                <c:pt idx="18">
                  <c:v>7.7623255381448319E-2</c:v>
                </c:pt>
                <c:pt idx="19">
                  <c:v>0.21943291608108151</c:v>
                </c:pt>
                <c:pt idx="20">
                  <c:v>0.13931052878596817</c:v>
                </c:pt>
                <c:pt idx="21">
                  <c:v>0.11714664278492959</c:v>
                </c:pt>
                <c:pt idx="22">
                  <c:v>0.18499716675832123</c:v>
                </c:pt>
                <c:pt idx="23">
                  <c:v>0.25900315343836422</c:v>
                </c:pt>
                <c:pt idx="24">
                  <c:v>0.15905907568583078</c:v>
                </c:pt>
                <c:pt idx="25">
                  <c:v>0.24123611382016286</c:v>
                </c:pt>
                <c:pt idx="26">
                  <c:v>0.20091389727787468</c:v>
                </c:pt>
                <c:pt idx="27">
                  <c:v>0.1446887954063788</c:v>
                </c:pt>
                <c:pt idx="28">
                  <c:v>0.14938148427090248</c:v>
                </c:pt>
                <c:pt idx="29">
                  <c:v>0.17171623001433556</c:v>
                </c:pt>
                <c:pt idx="30">
                  <c:v>0.22524117276401556</c:v>
                </c:pt>
                <c:pt idx="31">
                  <c:v>0.17266651192285032</c:v>
                </c:pt>
                <c:pt idx="32">
                  <c:v>0.20766312539179821</c:v>
                </c:pt>
                <c:pt idx="33">
                  <c:v>0.22591930688799966</c:v>
                </c:pt>
                <c:pt idx="34">
                  <c:v>0.22432280764278145</c:v>
                </c:pt>
                <c:pt idx="35">
                  <c:v>0.3014165854903631</c:v>
                </c:pt>
                <c:pt idx="36">
                  <c:v>0.20803652596511024</c:v>
                </c:pt>
                <c:pt idx="37">
                  <c:v>0.12559690091228115</c:v>
                </c:pt>
                <c:pt idx="38">
                  <c:v>-1.8835856269657558E-2</c:v>
                </c:pt>
                <c:pt idx="39">
                  <c:v>1.3866089238191215E-2</c:v>
                </c:pt>
                <c:pt idx="40">
                  <c:v>6.5570212237778147E-2</c:v>
                </c:pt>
                <c:pt idx="41">
                  <c:v>0.24236296517511191</c:v>
                </c:pt>
                <c:pt idx="42">
                  <c:v>0.35033009103921198</c:v>
                </c:pt>
                <c:pt idx="43">
                  <c:v>0.41293512889015993</c:v>
                </c:pt>
                <c:pt idx="44">
                  <c:v>0.23582138515854267</c:v>
                </c:pt>
                <c:pt idx="45">
                  <c:v>0.42827747945065575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53-4D87-88CF-8C62ADAD78D8}"/>
            </c:ext>
          </c:extLst>
        </c:ser>
        <c:ser>
          <c:idx val="1"/>
          <c:order val="1"/>
          <c:tx>
            <c:v>Relative Share of Monopoly Profits Without Affiliates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Sheet2!$A$3:$A$48</c:f>
              <c:numCache>
                <c:formatCode>General</c:formatCode>
                <c:ptCount val="4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numCache>
            </c:numRef>
          </c:cat>
          <c:val>
            <c:numRef>
              <c:f>Sheet2!$Y$3:$Y$48</c:f>
              <c:numCache>
                <c:formatCode>0.000000</c:formatCode>
                <c:ptCount val="4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653-4D87-88CF-8C62ADAD7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157056"/>
        <c:axId val="183157448"/>
      </c:lineChart>
      <c:catAx>
        <c:axId val="18315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157448"/>
        <c:crosses val="autoZero"/>
        <c:auto val="1"/>
        <c:lblAlgn val="ctr"/>
        <c:lblOffset val="100"/>
        <c:tickLblSkip val="1"/>
        <c:noMultiLvlLbl val="0"/>
      </c:catAx>
      <c:valAx>
        <c:axId val="183157448"/>
        <c:scaling>
          <c:orientation val="minMax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15705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Log of Revenue </a:t>
            </a:r>
          </a:p>
        </c:rich>
      </c:tx>
      <c:overlay val="0"/>
      <c:spPr>
        <a:noFill/>
        <a:ln>
          <a:noFill/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9300484798065674E-2"/>
          <c:y val="0.25964707496395856"/>
          <c:w val="0.96250209803477993"/>
          <c:h val="0.69542240223569174"/>
        </c:manualLayout>
      </c:layout>
      <c:lineChart>
        <c:grouping val="standard"/>
        <c:varyColors val="0"/>
        <c:ser>
          <c:idx val="0"/>
          <c:order val="0"/>
          <c:tx>
            <c:v>Log of Revenue </c:v>
          </c:tx>
          <c:spPr>
            <a:ln w="285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Sheet2!$A$3:$A$38</c:f>
              <c:numCache>
                <c:formatCode>General</c:formatCode>
                <c:ptCount val="3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</c:numCache>
            </c:numRef>
          </c:cat>
          <c:val>
            <c:numRef>
              <c:f>Sheet2!$W$3:$W$38</c:f>
              <c:numCache>
                <c:formatCode>General</c:formatCode>
                <c:ptCount val="36"/>
                <c:pt idx="0">
                  <c:v>9.4928088773750758</c:v>
                </c:pt>
                <c:pt idx="1">
                  <c:v>9.5278482013252059</c:v>
                </c:pt>
                <c:pt idx="2">
                  <c:v>9.4976223644066238</c:v>
                </c:pt>
                <c:pt idx="3">
                  <c:v>9.4761601975708292</c:v>
                </c:pt>
                <c:pt idx="4">
                  <c:v>9.75620490038669</c:v>
                </c:pt>
                <c:pt idx="5">
                  <c:v>10.102584282691785</c:v>
                </c:pt>
                <c:pt idx="6">
                  <c:v>10.269137103939993</c:v>
                </c:pt>
                <c:pt idx="7">
                  <c:v>10.488771087220128</c:v>
                </c:pt>
                <c:pt idx="8">
                  <c:v>10.574440247586304</c:v>
                </c:pt>
                <c:pt idx="9">
                  <c:v>10.66391947990167</c:v>
                </c:pt>
                <c:pt idx="10">
                  <c:v>10.604677304739258</c:v>
                </c:pt>
                <c:pt idx="11">
                  <c:v>10.701445097448419</c:v>
                </c:pt>
                <c:pt idx="12">
                  <c:v>11.02856324274558</c:v>
                </c:pt>
                <c:pt idx="13">
                  <c:v>11.191134922884999</c:v>
                </c:pt>
                <c:pt idx="14">
                  <c:v>10.761470975549008</c:v>
                </c:pt>
                <c:pt idx="15">
                  <c:v>10.898626432727962</c:v>
                </c:pt>
                <c:pt idx="16">
                  <c:v>11.221342460433497</c:v>
                </c:pt>
                <c:pt idx="17">
                  <c:v>11.30612267324407</c:v>
                </c:pt>
                <c:pt idx="18">
                  <c:v>11.453016212216319</c:v>
                </c:pt>
                <c:pt idx="19">
                  <c:v>11.610714388331683</c:v>
                </c:pt>
                <c:pt idx="20">
                  <c:v>11.444132573485943</c:v>
                </c:pt>
                <c:pt idx="21">
                  <c:v>11.398703580879932</c:v>
                </c:pt>
                <c:pt idx="22">
                  <c:v>11.835798507440446</c:v>
                </c:pt>
                <c:pt idx="23">
                  <c:v>12.213236920714191</c:v>
                </c:pt>
                <c:pt idx="24">
                  <c:v>12.307821145707116</c:v>
                </c:pt>
                <c:pt idx="25">
                  <c:v>12.368238262620469</c:v>
                </c:pt>
                <c:pt idx="26">
                  <c:v>12.559258007955371</c:v>
                </c:pt>
                <c:pt idx="27">
                  <c:v>12.334848372883284</c:v>
                </c:pt>
                <c:pt idx="28">
                  <c:v>12.246508965687632</c:v>
                </c:pt>
                <c:pt idx="29">
                  <c:v>12.541315555410238</c:v>
                </c:pt>
                <c:pt idx="30">
                  <c:v>12.644472727216771</c:v>
                </c:pt>
                <c:pt idx="31">
                  <c:v>12.613702076467714</c:v>
                </c:pt>
                <c:pt idx="32">
                  <c:v>12.735335258650831</c:v>
                </c:pt>
                <c:pt idx="33">
                  <c:v>12.70076888736628</c:v>
                </c:pt>
                <c:pt idx="34">
                  <c:v>12.779478624477571</c:v>
                </c:pt>
                <c:pt idx="35">
                  <c:v>12.9871482824339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04-41A1-A4C6-58E7EAB7B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7224288"/>
        <c:axId val="497225072"/>
      </c:lineChart>
      <c:catAx>
        <c:axId val="49722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225072"/>
        <c:crosses val="autoZero"/>
        <c:auto val="1"/>
        <c:lblAlgn val="ctr"/>
        <c:lblOffset val="1"/>
        <c:tickMarkSkip val="1"/>
        <c:noMultiLvlLbl val="0"/>
      </c:catAx>
      <c:valAx>
        <c:axId val="497225072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2242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Relative Share of Monopoly Profits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541585990275815E-2"/>
          <c:y val="0.17823720102620022"/>
          <c:w val="0.94568091963188128"/>
          <c:h val="0.64464539971719226"/>
        </c:manualLayout>
      </c:layout>
      <c:lineChart>
        <c:grouping val="standard"/>
        <c:varyColors val="0"/>
        <c:ser>
          <c:idx val="2"/>
          <c:order val="0"/>
          <c:tx>
            <c:v>Wage based no affiliates 0.69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Sheet3!$A$3:$A$48</c:f>
              <c:numCache>
                <c:formatCode>General</c:formatCode>
                <c:ptCount val="4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numCache>
            </c:numRef>
          </c:cat>
          <c:val>
            <c:numRef>
              <c:f>Sheet3!$W$3:$W$48</c:f>
              <c:numCache>
                <c:formatCode>0.0000</c:formatCode>
                <c:ptCount val="46"/>
                <c:pt idx="0">
                  <c:v>1.4047963230660709E-2</c:v>
                </c:pt>
                <c:pt idx="1">
                  <c:v>0.10122567853852593</c:v>
                </c:pt>
                <c:pt idx="2">
                  <c:v>4.5595556700305351E-2</c:v>
                </c:pt>
                <c:pt idx="3">
                  <c:v>8.794915626065658E-2</c:v>
                </c:pt>
                <c:pt idx="4">
                  <c:v>0.27954676942221823</c:v>
                </c:pt>
                <c:pt idx="5">
                  <c:v>0.27606828062365951</c:v>
                </c:pt>
                <c:pt idx="6">
                  <c:v>0.29167720718441681</c:v>
                </c:pt>
                <c:pt idx="7">
                  <c:v>0.38558099268949586</c:v>
                </c:pt>
                <c:pt idx="8">
                  <c:v>0.30749440643759385</c:v>
                </c:pt>
                <c:pt idx="9">
                  <c:v>0.33005263358495907</c:v>
                </c:pt>
                <c:pt idx="10">
                  <c:v>0.25910454475554801</c:v>
                </c:pt>
                <c:pt idx="11">
                  <c:v>0.19213420704850126</c:v>
                </c:pt>
                <c:pt idx="12">
                  <c:v>0.18668613867716177</c:v>
                </c:pt>
                <c:pt idx="13">
                  <c:v>0.30368644464976757</c:v>
                </c:pt>
                <c:pt idx="14">
                  <c:v>2.0133748167220911E-2</c:v>
                </c:pt>
                <c:pt idx="15">
                  <c:v>5.5403204059716105E-2</c:v>
                </c:pt>
                <c:pt idx="16">
                  <c:v>0.21576953743503313</c:v>
                </c:pt>
                <c:pt idx="17">
                  <c:v>0.21742090173576578</c:v>
                </c:pt>
                <c:pt idx="18">
                  <c:v>-3.3762388418567824E-3</c:v>
                </c:pt>
                <c:pt idx="19">
                  <c:v>9.0203202256477044E-2</c:v>
                </c:pt>
                <c:pt idx="20">
                  <c:v>0.10578560100476908</c:v>
                </c:pt>
                <c:pt idx="21">
                  <c:v>0.10033106087597032</c:v>
                </c:pt>
                <c:pt idx="22">
                  <c:v>0.12422462192949058</c:v>
                </c:pt>
                <c:pt idx="23">
                  <c:v>0.22176258899432555</c:v>
                </c:pt>
                <c:pt idx="24">
                  <c:v>0.16613336404989021</c:v>
                </c:pt>
                <c:pt idx="25">
                  <c:v>2.9655983481993387E-2</c:v>
                </c:pt>
                <c:pt idx="26">
                  <c:v>-1.1850088219170773E-2</c:v>
                </c:pt>
                <c:pt idx="27">
                  <c:v>9.8731443538030428E-2</c:v>
                </c:pt>
                <c:pt idx="28">
                  <c:v>0.13301491253666697</c:v>
                </c:pt>
                <c:pt idx="29">
                  <c:v>3.617263237553503E-2</c:v>
                </c:pt>
                <c:pt idx="30">
                  <c:v>8.8063918342444647E-2</c:v>
                </c:pt>
                <c:pt idx="31">
                  <c:v>0.10744598986190423</c:v>
                </c:pt>
                <c:pt idx="32">
                  <c:v>0.13974403617859021</c:v>
                </c:pt>
                <c:pt idx="33">
                  <c:v>1.6323036138475855E-3</c:v>
                </c:pt>
                <c:pt idx="34">
                  <c:v>2.4569684900914601E-2</c:v>
                </c:pt>
                <c:pt idx="35">
                  <c:v>-1.05495398797113E-2</c:v>
                </c:pt>
                <c:pt idx="36">
                  <c:v>9.2210794222783443E-3</c:v>
                </c:pt>
                <c:pt idx="37">
                  <c:v>3.3610909728496563E-2</c:v>
                </c:pt>
                <c:pt idx="38">
                  <c:v>-5.3688230879015642E-2</c:v>
                </c:pt>
                <c:pt idx="39">
                  <c:v>5.9240486897014222E-3</c:v>
                </c:pt>
                <c:pt idx="40">
                  <c:v>-9.6141940425820138E-3</c:v>
                </c:pt>
                <c:pt idx="41">
                  <c:v>7.8735565383691641E-2</c:v>
                </c:pt>
                <c:pt idx="42">
                  <c:v>0.13620840781019261</c:v>
                </c:pt>
                <c:pt idx="43">
                  <c:v>0.13460199429204678</c:v>
                </c:pt>
                <c:pt idx="44">
                  <c:v>0.11126281994371212</c:v>
                </c:pt>
                <c:pt idx="45">
                  <c:v>0.16487096541957491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4A-4C40-A2F1-2A982C1010B6}"/>
            </c:ext>
          </c:extLst>
        </c:ser>
        <c:ser>
          <c:idx val="1"/>
          <c:order val="1"/>
          <c:tx>
            <c:v>Interest based no affiliates with premium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Sheet3!$A$3:$A$48</c:f>
              <c:numCache>
                <c:formatCode>General</c:formatCode>
                <c:ptCount val="4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numCache>
            </c:numRef>
          </c:cat>
          <c:val>
            <c:numRef>
              <c:f>Sheet3!$AF$3:$AF$35</c:f>
              <c:numCache>
                <c:formatCode>0.000000</c:formatCode>
                <c:ptCount val="33"/>
                <c:pt idx="0">
                  <c:v>-0.17889708769509816</c:v>
                </c:pt>
                <c:pt idx="1">
                  <c:v>-9.8522064176891799E-2</c:v>
                </c:pt>
                <c:pt idx="2">
                  <c:v>-0.11059460071468652</c:v>
                </c:pt>
                <c:pt idx="3">
                  <c:v>-4.3810903192605055E-2</c:v>
                </c:pt>
                <c:pt idx="4">
                  <c:v>0.25031216637042386</c:v>
                </c:pt>
                <c:pt idx="5">
                  <c:v>0.25623785990217607</c:v>
                </c:pt>
                <c:pt idx="6">
                  <c:v>0.1668630325022632</c:v>
                </c:pt>
                <c:pt idx="7">
                  <c:v>0.4627561457634034</c:v>
                </c:pt>
                <c:pt idx="8">
                  <c:v>0.40877292446611002</c:v>
                </c:pt>
                <c:pt idx="9">
                  <c:v>0.37984417529876568</c:v>
                </c:pt>
                <c:pt idx="10">
                  <c:v>0.32165604363680023</c:v>
                </c:pt>
                <c:pt idx="11">
                  <c:v>0.31704342248874018</c:v>
                </c:pt>
                <c:pt idx="12">
                  <c:v>0.29109467154698121</c:v>
                </c:pt>
                <c:pt idx="13">
                  <c:v>0.19863059184576459</c:v>
                </c:pt>
                <c:pt idx="14">
                  <c:v>3.9083506654141731E-3</c:v>
                </c:pt>
                <c:pt idx="15">
                  <c:v>0.12633433961374818</c:v>
                </c:pt>
                <c:pt idx="16">
                  <c:v>0.2210868484666576</c:v>
                </c:pt>
                <c:pt idx="17">
                  <c:v>0.308</c:v>
                </c:pt>
                <c:pt idx="18">
                  <c:v>6.0547396566896783E-2</c:v>
                </c:pt>
                <c:pt idx="19">
                  <c:v>0.26881630179022997</c:v>
                </c:pt>
                <c:pt idx="20">
                  <c:v>0.18431650793728627</c:v>
                </c:pt>
                <c:pt idx="21">
                  <c:v>0.17339436964558175</c:v>
                </c:pt>
                <c:pt idx="22">
                  <c:v>0.25410682075076696</c:v>
                </c:pt>
                <c:pt idx="23">
                  <c:v>0.32193017348716602</c:v>
                </c:pt>
                <c:pt idx="24">
                  <c:v>0.2296094890029774</c:v>
                </c:pt>
                <c:pt idx="25">
                  <c:v>0.26613742952451036</c:v>
                </c:pt>
                <c:pt idx="26">
                  <c:v>0.13653604305793232</c:v>
                </c:pt>
                <c:pt idx="27">
                  <c:v>0.17866402953592264</c:v>
                </c:pt>
                <c:pt idx="28">
                  <c:v>0.19192158978491525</c:v>
                </c:pt>
                <c:pt idx="29">
                  <c:v>0.18199088127695939</c:v>
                </c:pt>
                <c:pt idx="30">
                  <c:v>0.23886702264131887</c:v>
                </c:pt>
                <c:pt idx="31">
                  <c:v>0.1763842192160372</c:v>
                </c:pt>
                <c:pt idx="32">
                  <c:v>0.22468866209111304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C4A-4C40-A2F1-2A982C101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201744"/>
        <c:axId val="280202136"/>
      </c:lineChart>
      <c:catAx>
        <c:axId val="28020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202136"/>
        <c:crosses val="autoZero"/>
        <c:auto val="1"/>
        <c:lblAlgn val="ctr"/>
        <c:lblOffset val="100"/>
        <c:tickLblSkip val="1"/>
        <c:noMultiLvlLbl val="0"/>
      </c:catAx>
      <c:valAx>
        <c:axId val="280202136"/>
        <c:scaling>
          <c:orientation val="minMax"/>
          <c:max val="0.5"/>
          <c:min val="-0.1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20174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129540</xdr:colOff>
      <xdr:row>56</xdr:row>
      <xdr:rowOff>121920</xdr:rowOff>
    </xdr:from>
    <xdr:to>
      <xdr:col>15</xdr:col>
      <xdr:colOff>563880</xdr:colOff>
      <xdr:row>79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49</xdr:row>
      <xdr:rowOff>76200</xdr:rowOff>
    </xdr:from>
    <xdr:to>
      <xdr:col>15</xdr:col>
      <xdr:colOff>510540</xdr:colOff>
      <xdr:row>84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525780</xdr:colOff>
      <xdr:row>2</xdr:row>
      <xdr:rowOff>0</xdr:rowOff>
    </xdr:from>
    <xdr:to>
      <xdr:col>39</xdr:col>
      <xdr:colOff>312420</xdr:colOff>
      <xdr:row>36</xdr:row>
      <xdr:rowOff>137160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53</xdr:row>
      <xdr:rowOff>68580</xdr:rowOff>
    </xdr:from>
    <xdr:to>
      <xdr:col>18</xdr:col>
      <xdr:colOff>335280</xdr:colOff>
      <xdr:row>79</xdr:row>
      <xdr:rowOff>45720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4"/>
  <sheetViews>
    <sheetView tabSelected="1" workbookViewId="0">
      <selection activeCell="E1" sqref="A1:XFD1"/>
    </sheetView>
  </sheetViews>
  <sheetFormatPr defaultRowHeight="14.4" x14ac:dyDescent="0.3"/>
  <cols>
    <col min="1" max="1" width="6" customWidth="1"/>
    <col min="2" max="2" width="2.6640625" customWidth="1"/>
    <col min="3" max="3" width="12.88671875" customWidth="1"/>
    <col min="4" max="4" width="9.44140625" customWidth="1"/>
    <col min="5" max="5" width="13" customWidth="1"/>
    <col min="6" max="6" width="10.109375" customWidth="1"/>
    <col min="7" max="7" width="11.77734375" customWidth="1"/>
    <col min="8" max="8" width="14.109375" customWidth="1"/>
    <col min="9" max="9" width="11.33203125" customWidth="1"/>
    <col min="10" max="10" width="11.88671875" customWidth="1"/>
    <col min="11" max="11" width="9.21875" customWidth="1"/>
    <col min="12" max="12" width="13.5546875" customWidth="1"/>
    <col min="13" max="13" width="9.21875" customWidth="1"/>
    <col min="14" max="14" width="11.109375" customWidth="1"/>
    <col min="15" max="15" width="12.33203125" customWidth="1"/>
    <col min="16" max="16" width="10.33203125" customWidth="1"/>
    <col min="17" max="17" width="10.6640625" customWidth="1"/>
    <col min="18" max="18" width="7.6640625" customWidth="1"/>
    <col min="19" max="19" width="12.88671875" customWidth="1"/>
    <col min="20" max="24" width="10.77734375" customWidth="1"/>
    <col min="25" max="25" width="12.21875" customWidth="1"/>
    <col min="26" max="26" width="12.5546875" customWidth="1"/>
    <col min="27" max="27" width="12" customWidth="1"/>
    <col min="28" max="60" width="10.77734375" customWidth="1"/>
    <col min="61" max="95" width="5.77734375" customWidth="1"/>
  </cols>
  <sheetData>
    <row r="1" spans="1:28" s="1" customFormat="1" ht="75" customHeight="1" x14ac:dyDescent="0.3">
      <c r="A1" s="1" t="s">
        <v>0</v>
      </c>
      <c r="B1" s="2"/>
      <c r="C1" s="2" t="s">
        <v>1</v>
      </c>
      <c r="D1" s="2" t="s">
        <v>2</v>
      </c>
      <c r="E1" s="2" t="s">
        <v>95</v>
      </c>
      <c r="F1" s="2" t="s">
        <v>5</v>
      </c>
      <c r="G1" s="2" t="s">
        <v>6</v>
      </c>
      <c r="H1" s="2" t="s">
        <v>3</v>
      </c>
      <c r="I1" s="2" t="s">
        <v>31</v>
      </c>
      <c r="J1" s="2" t="s">
        <v>32</v>
      </c>
      <c r="K1" s="2" t="s">
        <v>44</v>
      </c>
      <c r="L1" s="2" t="s">
        <v>33</v>
      </c>
      <c r="M1" s="2" t="s">
        <v>4</v>
      </c>
      <c r="N1" s="4" t="s">
        <v>42</v>
      </c>
      <c r="O1" s="2" t="s">
        <v>34</v>
      </c>
      <c r="P1" s="2" t="s">
        <v>43</v>
      </c>
      <c r="Q1" s="15" t="s">
        <v>41</v>
      </c>
      <c r="R1" s="1" t="s">
        <v>0</v>
      </c>
      <c r="S1" s="2" t="s">
        <v>29</v>
      </c>
      <c r="T1" s="4" t="s">
        <v>55</v>
      </c>
      <c r="U1" s="4" t="s">
        <v>56</v>
      </c>
      <c r="V1" s="17" t="s">
        <v>52</v>
      </c>
      <c r="W1" s="17" t="s">
        <v>57</v>
      </c>
      <c r="X1" s="17" t="s">
        <v>51</v>
      </c>
      <c r="Y1" s="2" t="s">
        <v>91</v>
      </c>
      <c r="Z1" s="2" t="s">
        <v>90</v>
      </c>
      <c r="AA1" s="2" t="s">
        <v>32</v>
      </c>
      <c r="AB1" s="2"/>
    </row>
    <row r="2" spans="1:28" x14ac:dyDescent="0.3">
      <c r="A2">
        <v>1889</v>
      </c>
      <c r="D2">
        <v>21</v>
      </c>
      <c r="E2">
        <v>111</v>
      </c>
      <c r="G2">
        <v>0</v>
      </c>
      <c r="H2">
        <v>0.2</v>
      </c>
      <c r="I2">
        <f>(D2/E2)*100</f>
        <v>18.918918918918919</v>
      </c>
      <c r="J2">
        <f>(I2/17.0957998)*100</f>
        <v>110.66413470119672</v>
      </c>
      <c r="L2" s="3"/>
      <c r="M2" s="3"/>
      <c r="N2" s="5"/>
      <c r="O2">
        <v>120</v>
      </c>
      <c r="P2">
        <f>O2/40000</f>
        <v>3.0000000000000001E-3</v>
      </c>
      <c r="Q2" s="3">
        <f>(M2/P2)/100</f>
        <v>0</v>
      </c>
      <c r="R2">
        <v>1889</v>
      </c>
      <c r="S2">
        <v>295.94</v>
      </c>
      <c r="T2" s="10">
        <v>1889</v>
      </c>
      <c r="U2">
        <v>49.1</v>
      </c>
      <c r="V2" s="18"/>
      <c r="W2" s="18"/>
      <c r="X2" s="18"/>
      <c r="AA2">
        <v>110.66413470119672</v>
      </c>
    </row>
    <row r="3" spans="1:28" x14ac:dyDescent="0.3">
      <c r="A3">
        <v>1890</v>
      </c>
      <c r="C3">
        <v>2.4</v>
      </c>
      <c r="D3">
        <v>20</v>
      </c>
      <c r="E3">
        <v>109</v>
      </c>
      <c r="G3">
        <v>0</v>
      </c>
      <c r="I3">
        <f t="shared" ref="I3:I52" si="0">(D3/E3)*100</f>
        <v>18.348623853211009</v>
      </c>
      <c r="J3">
        <f t="shared" ref="J3:J52" si="1">(I3/17.0957998)*100</f>
        <v>107.32825645987623</v>
      </c>
      <c r="L3" s="3"/>
      <c r="M3" s="3"/>
      <c r="N3" s="5"/>
      <c r="P3">
        <f t="shared" ref="P3:P52" si="2">O3/40000</f>
        <v>0</v>
      </c>
      <c r="Q3" s="3"/>
      <c r="R3">
        <v>1890</v>
      </c>
      <c r="S3">
        <v>289.01</v>
      </c>
      <c r="T3" s="10">
        <f>T2+1</f>
        <v>1890</v>
      </c>
      <c r="U3">
        <v>52.7</v>
      </c>
      <c r="V3">
        <v>103</v>
      </c>
      <c r="W3" s="6">
        <v>420</v>
      </c>
      <c r="X3" s="18">
        <f>(W3/V3)*100</f>
        <v>407.76699029126212</v>
      </c>
      <c r="Y3">
        <v>86.6</v>
      </c>
      <c r="Z3">
        <v>86.6</v>
      </c>
      <c r="AA3">
        <v>107.32825645987623</v>
      </c>
    </row>
    <row r="4" spans="1:28" x14ac:dyDescent="0.3">
      <c r="A4">
        <v>1891</v>
      </c>
      <c r="D4" s="14">
        <f>(0.98259*D3)</f>
        <v>19.651799999999998</v>
      </c>
      <c r="E4">
        <v>109</v>
      </c>
      <c r="G4">
        <v>0</v>
      </c>
      <c r="I4">
        <f t="shared" si="0"/>
        <v>18.029174311926603</v>
      </c>
      <c r="J4">
        <f t="shared" si="1"/>
        <v>105.45967151490976</v>
      </c>
      <c r="L4" s="3"/>
      <c r="M4" s="3"/>
      <c r="N4" s="5"/>
      <c r="P4">
        <f t="shared" si="2"/>
        <v>0</v>
      </c>
      <c r="Q4" s="3"/>
      <c r="R4">
        <v>1891</v>
      </c>
      <c r="S4">
        <v>285</v>
      </c>
      <c r="T4" s="10">
        <f t="shared" ref="T4:T52" si="3">T3+1</f>
        <v>1891</v>
      </c>
      <c r="U4">
        <v>55.1</v>
      </c>
      <c r="V4">
        <v>101</v>
      </c>
      <c r="W4">
        <v>438</v>
      </c>
      <c r="X4" s="18">
        <f t="shared" ref="X4:X48" si="4">(W4/V4)*100</f>
        <v>433.66336633663371</v>
      </c>
      <c r="Y4">
        <v>85.6</v>
      </c>
      <c r="Z4">
        <v>85.6</v>
      </c>
      <c r="AA4">
        <v>105.45967151490976</v>
      </c>
    </row>
    <row r="5" spans="1:28" x14ac:dyDescent="0.3">
      <c r="A5">
        <v>1892</v>
      </c>
      <c r="D5" s="14">
        <f t="shared" ref="D5:D14" si="5">(0.98259*D4)</f>
        <v>19.309662161999999</v>
      </c>
      <c r="E5">
        <v>109</v>
      </c>
      <c r="G5">
        <v>0</v>
      </c>
      <c r="I5">
        <f t="shared" si="0"/>
        <v>17.715286387155963</v>
      </c>
      <c r="J5">
        <f t="shared" si="1"/>
        <v>103.62361863383521</v>
      </c>
      <c r="L5" s="3"/>
      <c r="M5" s="3"/>
      <c r="N5" s="5"/>
      <c r="P5">
        <f t="shared" si="2"/>
        <v>0</v>
      </c>
      <c r="Q5" s="3"/>
      <c r="R5">
        <v>1892</v>
      </c>
      <c r="S5">
        <v>280.89</v>
      </c>
      <c r="T5" s="10">
        <f t="shared" si="3"/>
        <v>1892</v>
      </c>
      <c r="U5">
        <v>60.4</v>
      </c>
      <c r="V5">
        <v>101</v>
      </c>
      <c r="W5">
        <v>439</v>
      </c>
      <c r="X5" s="18">
        <f t="shared" si="4"/>
        <v>434.65346534653469</v>
      </c>
      <c r="Y5">
        <v>81.5</v>
      </c>
      <c r="Z5">
        <v>81.5</v>
      </c>
      <c r="AA5">
        <v>103.62361863383521</v>
      </c>
    </row>
    <row r="6" spans="1:28" x14ac:dyDescent="0.3">
      <c r="A6">
        <v>1893</v>
      </c>
      <c r="D6" s="14">
        <f t="shared" si="5"/>
        <v>18.973480943759579</v>
      </c>
      <c r="E6">
        <v>108</v>
      </c>
      <c r="G6">
        <v>0</v>
      </c>
      <c r="I6">
        <f t="shared" si="0"/>
        <v>17.568037910888499</v>
      </c>
      <c r="J6">
        <f t="shared" si="1"/>
        <v>102.76230487261846</v>
      </c>
      <c r="L6" s="3"/>
      <c r="M6" s="3"/>
      <c r="N6" s="5"/>
      <c r="P6">
        <f t="shared" si="2"/>
        <v>0</v>
      </c>
      <c r="Q6" s="3"/>
      <c r="R6">
        <v>1893</v>
      </c>
      <c r="S6">
        <v>278.7</v>
      </c>
      <c r="T6" s="10">
        <f t="shared" si="3"/>
        <v>1893</v>
      </c>
      <c r="U6" s="5">
        <v>57.5</v>
      </c>
      <c r="V6">
        <v>100</v>
      </c>
      <c r="W6">
        <v>442</v>
      </c>
      <c r="X6" s="18">
        <f t="shared" si="4"/>
        <v>442</v>
      </c>
      <c r="Y6">
        <v>83.2</v>
      </c>
      <c r="Z6">
        <v>83.2</v>
      </c>
      <c r="AA6">
        <v>102.76230487261846</v>
      </c>
    </row>
    <row r="7" spans="1:28" x14ac:dyDescent="0.3">
      <c r="A7">
        <f xml:space="preserve"> A6+1</f>
        <v>1894</v>
      </c>
      <c r="D7" s="14">
        <f t="shared" si="5"/>
        <v>18.643152640528726</v>
      </c>
      <c r="E7">
        <v>103</v>
      </c>
      <c r="G7">
        <v>0</v>
      </c>
      <c r="I7">
        <f t="shared" si="0"/>
        <v>18.100148194688085</v>
      </c>
      <c r="J7">
        <f t="shared" si="1"/>
        <v>105.87482543336803</v>
      </c>
      <c r="L7" s="3"/>
      <c r="M7" s="3"/>
      <c r="N7" s="5"/>
      <c r="Q7" s="3"/>
      <c r="R7">
        <f xml:space="preserve"> R6+1</f>
        <v>1894</v>
      </c>
      <c r="S7">
        <v>274.44</v>
      </c>
      <c r="T7" s="10">
        <f t="shared" si="3"/>
        <v>1894</v>
      </c>
      <c r="U7" s="5">
        <v>55.9</v>
      </c>
      <c r="V7">
        <v>100</v>
      </c>
      <c r="W7" s="6">
        <v>440</v>
      </c>
      <c r="X7" s="18">
        <f t="shared" si="4"/>
        <v>440.00000000000006</v>
      </c>
      <c r="Y7">
        <v>72.400000000000006</v>
      </c>
      <c r="Z7">
        <v>72.400000000000006</v>
      </c>
      <c r="AA7">
        <v>105.87482543336803</v>
      </c>
    </row>
    <row r="8" spans="1:28" x14ac:dyDescent="0.3">
      <c r="A8">
        <f>A7+1</f>
        <v>1895</v>
      </c>
      <c r="D8" s="14">
        <f t="shared" si="5"/>
        <v>18.31857535305712</v>
      </c>
      <c r="E8">
        <v>101</v>
      </c>
      <c r="G8">
        <v>0</v>
      </c>
      <c r="I8">
        <f t="shared" si="0"/>
        <v>18.137203319858536</v>
      </c>
      <c r="J8">
        <f t="shared" si="1"/>
        <v>106.09157531113891</v>
      </c>
      <c r="L8" s="3"/>
      <c r="M8" s="3"/>
      <c r="N8" s="5"/>
      <c r="P8">
        <f t="shared" si="2"/>
        <v>0</v>
      </c>
      <c r="Q8" s="3"/>
      <c r="R8">
        <f>R7+1</f>
        <v>1895</v>
      </c>
      <c r="S8">
        <v>265.13</v>
      </c>
      <c r="T8" s="10">
        <f t="shared" si="3"/>
        <v>1895</v>
      </c>
      <c r="U8" s="5">
        <v>62.6</v>
      </c>
      <c r="V8">
        <v>100</v>
      </c>
      <c r="W8" s="6">
        <v>470</v>
      </c>
      <c r="X8" s="18">
        <f t="shared" si="4"/>
        <v>470</v>
      </c>
      <c r="Y8">
        <v>72.5</v>
      </c>
      <c r="Z8">
        <v>72.5</v>
      </c>
      <c r="AA8">
        <v>106.09157531113891</v>
      </c>
    </row>
    <row r="9" spans="1:28" x14ac:dyDescent="0.3">
      <c r="A9">
        <f t="shared" ref="A9:A48" si="6">A8+1</f>
        <v>1896</v>
      </c>
      <c r="D9" s="14">
        <f t="shared" si="5"/>
        <v>17.999648956160396</v>
      </c>
      <c r="E9">
        <v>101</v>
      </c>
      <c r="G9">
        <v>0</v>
      </c>
      <c r="I9">
        <f t="shared" si="0"/>
        <v>17.821434610059796</v>
      </c>
      <c r="J9">
        <f t="shared" si="1"/>
        <v>104.24452098497197</v>
      </c>
      <c r="L9" s="3"/>
      <c r="M9" s="3"/>
      <c r="N9" s="5"/>
      <c r="P9">
        <f t="shared" si="2"/>
        <v>0</v>
      </c>
      <c r="Q9" s="3"/>
      <c r="R9">
        <f t="shared" ref="R9:R48" si="7">R8+1</f>
        <v>1896</v>
      </c>
      <c r="S9">
        <v>251.03</v>
      </c>
      <c r="T9" s="10">
        <f t="shared" si="3"/>
        <v>1896</v>
      </c>
      <c r="U9" s="5">
        <v>61.3</v>
      </c>
      <c r="V9">
        <v>101</v>
      </c>
      <c r="W9" s="6">
        <v>483</v>
      </c>
      <c r="X9" s="18">
        <f t="shared" si="4"/>
        <v>478.21782178217819</v>
      </c>
      <c r="Y9">
        <v>70.099999999999994</v>
      </c>
      <c r="Z9">
        <v>70.099999999999994</v>
      </c>
      <c r="AA9">
        <v>104.24452098497197</v>
      </c>
    </row>
    <row r="10" spans="1:28" x14ac:dyDescent="0.3">
      <c r="A10">
        <f t="shared" si="6"/>
        <v>1897</v>
      </c>
      <c r="D10" s="14">
        <f t="shared" si="5"/>
        <v>17.686275067833641</v>
      </c>
      <c r="E10">
        <v>100</v>
      </c>
      <c r="G10">
        <v>0</v>
      </c>
      <c r="I10">
        <f t="shared" si="0"/>
        <v>17.686275067833641</v>
      </c>
      <c r="J10">
        <f t="shared" si="1"/>
        <v>103.45392011336982</v>
      </c>
      <c r="L10" s="3"/>
      <c r="M10" s="3"/>
      <c r="N10" s="5"/>
      <c r="P10">
        <f t="shared" si="2"/>
        <v>0</v>
      </c>
      <c r="Q10" s="3"/>
      <c r="R10">
        <f t="shared" si="7"/>
        <v>1897</v>
      </c>
      <c r="S10">
        <v>240.99</v>
      </c>
      <c r="T10" s="10">
        <f t="shared" si="3"/>
        <v>1897</v>
      </c>
      <c r="U10" s="5">
        <v>67.099999999999994</v>
      </c>
      <c r="V10">
        <v>102</v>
      </c>
      <c r="W10" s="6">
        <v>511</v>
      </c>
      <c r="X10" s="18">
        <f t="shared" si="4"/>
        <v>500.98039215686276</v>
      </c>
      <c r="Y10">
        <v>71.2</v>
      </c>
      <c r="Z10">
        <v>71.2</v>
      </c>
      <c r="AA10">
        <v>103.45392011336982</v>
      </c>
    </row>
    <row r="11" spans="1:28" x14ac:dyDescent="0.3">
      <c r="A11">
        <f t="shared" si="6"/>
        <v>1898</v>
      </c>
      <c r="D11" s="14">
        <f t="shared" si="5"/>
        <v>17.378357018902658</v>
      </c>
      <c r="E11">
        <v>100</v>
      </c>
      <c r="G11">
        <v>0</v>
      </c>
      <c r="I11">
        <f t="shared" si="0"/>
        <v>17.378357018902658</v>
      </c>
      <c r="J11">
        <f t="shared" si="1"/>
        <v>101.65278736419607</v>
      </c>
      <c r="L11" s="3"/>
      <c r="M11" s="3"/>
      <c r="N11" s="5"/>
      <c r="P11">
        <f t="shared" si="2"/>
        <v>0</v>
      </c>
      <c r="Q11" s="3"/>
      <c r="R11">
        <f t="shared" si="7"/>
        <v>1898</v>
      </c>
      <c r="S11">
        <v>235.02</v>
      </c>
      <c r="T11" s="10">
        <f t="shared" si="3"/>
        <v>1898</v>
      </c>
      <c r="U11" s="5">
        <v>68.599999999999994</v>
      </c>
      <c r="V11">
        <v>103</v>
      </c>
      <c r="W11" s="6">
        <v>537</v>
      </c>
      <c r="X11" s="18">
        <f t="shared" si="4"/>
        <v>521.35922330097083</v>
      </c>
      <c r="Y11">
        <v>73.599999999999994</v>
      </c>
      <c r="Z11">
        <v>73.599999999999994</v>
      </c>
      <c r="AA11">
        <v>101.65278736419607</v>
      </c>
    </row>
    <row r="12" spans="1:28" x14ac:dyDescent="0.3">
      <c r="A12">
        <f t="shared" si="6"/>
        <v>1899</v>
      </c>
      <c r="D12" s="14">
        <f t="shared" si="5"/>
        <v>17.075799823203564</v>
      </c>
      <c r="E12">
        <v>100</v>
      </c>
      <c r="G12">
        <v>0</v>
      </c>
      <c r="H12">
        <v>4.4000000000000004</v>
      </c>
      <c r="I12">
        <f t="shared" si="0"/>
        <v>17.075799823203564</v>
      </c>
      <c r="J12">
        <f t="shared" si="1"/>
        <v>99.883012336185416</v>
      </c>
      <c r="L12" s="3">
        <v>2</v>
      </c>
      <c r="M12" s="3">
        <v>7.9</v>
      </c>
      <c r="N12" s="5">
        <f>M12/L12</f>
        <v>3.95</v>
      </c>
      <c r="O12" s="6">
        <v>1200</v>
      </c>
      <c r="P12">
        <f t="shared" si="2"/>
        <v>0.03</v>
      </c>
      <c r="Q12" s="3">
        <f t="shared" ref="Q12:Q52" si="8">(M12/P12)/100</f>
        <v>2.6333333333333337</v>
      </c>
      <c r="R12">
        <f t="shared" si="7"/>
        <v>1899</v>
      </c>
      <c r="S12">
        <v>230.55</v>
      </c>
      <c r="T12" s="10">
        <f t="shared" si="3"/>
        <v>1899</v>
      </c>
      <c r="U12" s="5">
        <v>74.8</v>
      </c>
      <c r="V12">
        <v>106</v>
      </c>
      <c r="W12" s="6">
        <v>548</v>
      </c>
      <c r="X12" s="18">
        <f t="shared" si="4"/>
        <v>516.98113207547169</v>
      </c>
      <c r="Y12">
        <v>78.5</v>
      </c>
      <c r="Z12">
        <v>78.5</v>
      </c>
      <c r="AA12">
        <v>99.883012336185416</v>
      </c>
    </row>
    <row r="13" spans="1:28" x14ac:dyDescent="0.3">
      <c r="A13">
        <f t="shared" si="6"/>
        <v>1900</v>
      </c>
      <c r="C13">
        <v>1.7</v>
      </c>
      <c r="D13" s="14">
        <f t="shared" si="5"/>
        <v>16.77851014828159</v>
      </c>
      <c r="E13">
        <v>101</v>
      </c>
      <c r="F13">
        <v>3.1</v>
      </c>
      <c r="G13">
        <v>0</v>
      </c>
      <c r="I13">
        <f t="shared" si="0"/>
        <v>16.612386285427316</v>
      </c>
      <c r="J13">
        <f t="shared" si="1"/>
        <v>97.172325833081601</v>
      </c>
      <c r="K13">
        <f>L13/L12-1</f>
        <v>0.24933300000000003</v>
      </c>
      <c r="L13" s="3">
        <f>1.249333*L12</f>
        <v>2.4986660000000001</v>
      </c>
      <c r="M13" s="16">
        <f>1.149524*M12</f>
        <v>9.0812396</v>
      </c>
      <c r="N13" s="5"/>
      <c r="P13">
        <f t="shared" si="2"/>
        <v>0</v>
      </c>
      <c r="Q13" s="3"/>
      <c r="R13">
        <f t="shared" si="7"/>
        <v>1900</v>
      </c>
      <c r="S13">
        <v>236.28</v>
      </c>
      <c r="T13" s="10">
        <f t="shared" si="3"/>
        <v>1900</v>
      </c>
      <c r="U13" s="5">
        <v>76.900000000000006</v>
      </c>
      <c r="V13">
        <v>107</v>
      </c>
      <c r="W13" s="6">
        <v>538</v>
      </c>
      <c r="X13" s="18">
        <f t="shared" si="4"/>
        <v>502.803738317757</v>
      </c>
      <c r="Y13">
        <v>83</v>
      </c>
      <c r="Z13">
        <v>83</v>
      </c>
      <c r="AA13">
        <v>97.172325833081601</v>
      </c>
    </row>
    <row r="14" spans="1:28" x14ac:dyDescent="0.3">
      <c r="A14">
        <f t="shared" si="6"/>
        <v>1901</v>
      </c>
      <c r="D14" s="14">
        <f t="shared" si="5"/>
        <v>16.486396286600009</v>
      </c>
      <c r="E14">
        <v>102</v>
      </c>
      <c r="G14">
        <v>0</v>
      </c>
      <c r="I14">
        <f t="shared" si="0"/>
        <v>16.163133614313736</v>
      </c>
      <c r="J14">
        <f t="shared" si="1"/>
        <v>94.544471761500944</v>
      </c>
      <c r="K14">
        <f t="shared" ref="K14:K25" si="9">L14/L13-1</f>
        <v>0.24933300000000003</v>
      </c>
      <c r="L14" s="3">
        <f>1.249333*L13</f>
        <v>3.1216658897780003</v>
      </c>
      <c r="M14" s="16">
        <f>1.149524*M13</f>
        <v>10.4391028699504</v>
      </c>
      <c r="N14" s="5"/>
      <c r="P14">
        <f t="shared" si="2"/>
        <v>0</v>
      </c>
      <c r="Q14" s="3"/>
      <c r="R14">
        <f t="shared" si="7"/>
        <v>1901</v>
      </c>
      <c r="S14">
        <v>235.32</v>
      </c>
      <c r="T14" s="10">
        <f t="shared" si="3"/>
        <v>1901</v>
      </c>
      <c r="U14" s="5">
        <v>85.7</v>
      </c>
      <c r="V14">
        <v>106</v>
      </c>
      <c r="W14" s="6">
        <v>561</v>
      </c>
      <c r="X14" s="18">
        <f t="shared" si="4"/>
        <v>529.24528301886789</v>
      </c>
      <c r="Y14">
        <v>81.5</v>
      </c>
      <c r="Z14">
        <v>81.5</v>
      </c>
      <c r="AA14">
        <v>94.544471761500944</v>
      </c>
    </row>
    <row r="15" spans="1:28" x14ac:dyDescent="0.3">
      <c r="A15">
        <f t="shared" si="6"/>
        <v>1902</v>
      </c>
      <c r="D15">
        <v>16.2</v>
      </c>
      <c r="E15">
        <v>103</v>
      </c>
      <c r="G15">
        <v>0</v>
      </c>
      <c r="I15">
        <f t="shared" si="0"/>
        <v>15.728155339805824</v>
      </c>
      <c r="J15">
        <f t="shared" si="1"/>
        <v>92.000114202354084</v>
      </c>
      <c r="K15">
        <f t="shared" si="9"/>
        <v>0.24933293238417376</v>
      </c>
      <c r="L15" s="3">
        <v>3.9</v>
      </c>
      <c r="M15" s="3">
        <v>12</v>
      </c>
      <c r="N15" s="5">
        <f t="shared" ref="N15:N52" si="10">M15/L15</f>
        <v>3.0769230769230771</v>
      </c>
      <c r="O15" s="6">
        <v>1625</v>
      </c>
      <c r="P15">
        <f t="shared" si="2"/>
        <v>4.0625000000000001E-2</v>
      </c>
      <c r="Q15" s="3">
        <f t="shared" si="8"/>
        <v>2.9538461538461536</v>
      </c>
      <c r="R15">
        <f t="shared" si="7"/>
        <v>1902</v>
      </c>
      <c r="S15">
        <v>230.62</v>
      </c>
      <c r="T15" s="10">
        <f t="shared" si="3"/>
        <v>1902</v>
      </c>
      <c r="U15" s="5">
        <v>86.5</v>
      </c>
      <c r="V15">
        <v>108</v>
      </c>
      <c r="W15" s="6">
        <v>577</v>
      </c>
      <c r="X15" s="18">
        <f t="shared" si="4"/>
        <v>534.25925925925924</v>
      </c>
      <c r="Y15">
        <v>86.9</v>
      </c>
      <c r="Z15">
        <v>86.9</v>
      </c>
      <c r="AA15">
        <v>92.000114202354084</v>
      </c>
    </row>
    <row r="16" spans="1:28" x14ac:dyDescent="0.3">
      <c r="A16">
        <f t="shared" si="6"/>
        <v>1903</v>
      </c>
      <c r="D16" s="14">
        <f>(0.916927)*D15</f>
        <v>14.8542174</v>
      </c>
      <c r="E16">
        <v>106</v>
      </c>
      <c r="G16">
        <v>0</v>
      </c>
      <c r="I16">
        <f t="shared" si="0"/>
        <v>14.013412641509435</v>
      </c>
      <c r="J16">
        <f t="shared" si="1"/>
        <v>81.969915449696799</v>
      </c>
      <c r="K16">
        <f t="shared" si="9"/>
        <v>6.2170000000000059E-2</v>
      </c>
      <c r="L16" s="3">
        <f>1.06217*L15</f>
        <v>4.1424630000000002</v>
      </c>
      <c r="M16" s="16">
        <f>1.12991*M15</f>
        <v>13.558920000000001</v>
      </c>
      <c r="N16" s="5"/>
      <c r="P16">
        <f t="shared" si="2"/>
        <v>0</v>
      </c>
      <c r="Q16" s="3"/>
      <c r="R16">
        <f t="shared" si="7"/>
        <v>1903</v>
      </c>
      <c r="S16">
        <v>222.24</v>
      </c>
      <c r="T16" s="10">
        <f t="shared" si="3"/>
        <v>1903</v>
      </c>
      <c r="U16" s="5">
        <v>90.8</v>
      </c>
      <c r="V16">
        <v>113</v>
      </c>
      <c r="W16" s="6">
        <v>598</v>
      </c>
      <c r="X16" s="18">
        <f t="shared" si="4"/>
        <v>529.20353982300878</v>
      </c>
      <c r="Y16">
        <v>85.9</v>
      </c>
      <c r="Z16">
        <v>85.9</v>
      </c>
      <c r="AA16">
        <v>81.969915449696799</v>
      </c>
    </row>
    <row r="17" spans="1:27" x14ac:dyDescent="0.3">
      <c r="A17">
        <f t="shared" si="6"/>
        <v>1904</v>
      </c>
      <c r="D17" s="14">
        <f t="shared" ref="D17:D19" si="11">(0.916927)*D16</f>
        <v>13.620232997929801</v>
      </c>
      <c r="E17">
        <v>107</v>
      </c>
      <c r="G17">
        <v>0</v>
      </c>
      <c r="H17">
        <v>10.199999999999999</v>
      </c>
      <c r="I17">
        <f t="shared" si="0"/>
        <v>12.729189717691403</v>
      </c>
      <c r="J17">
        <f t="shared" si="1"/>
        <v>74.457994750800722</v>
      </c>
      <c r="K17">
        <f t="shared" si="9"/>
        <v>6.2170018175177422E-2</v>
      </c>
      <c r="L17" s="3">
        <v>4.4000000000000004</v>
      </c>
      <c r="M17" s="16">
        <f t="shared" ref="M17:M19" si="12">1.12991*M16</f>
        <v>15.3203592972</v>
      </c>
      <c r="N17" s="5"/>
      <c r="P17">
        <f t="shared" si="2"/>
        <v>0</v>
      </c>
      <c r="Q17" s="3"/>
      <c r="R17">
        <f t="shared" si="7"/>
        <v>1904</v>
      </c>
      <c r="S17">
        <v>221.33</v>
      </c>
      <c r="T17" s="10">
        <f t="shared" si="3"/>
        <v>1904</v>
      </c>
      <c r="U17" s="5">
        <v>89.7</v>
      </c>
      <c r="V17">
        <v>111</v>
      </c>
      <c r="W17" s="6">
        <v>548</v>
      </c>
      <c r="X17" s="18">
        <f t="shared" si="4"/>
        <v>493.69369369369372</v>
      </c>
      <c r="Y17">
        <v>86.2</v>
      </c>
      <c r="Z17">
        <v>86.2</v>
      </c>
      <c r="AA17">
        <v>74.457994750800722</v>
      </c>
    </row>
    <row r="18" spans="1:27" x14ac:dyDescent="0.3">
      <c r="A18">
        <f t="shared" si="6"/>
        <v>1905</v>
      </c>
      <c r="D18" s="14">
        <f t="shared" si="11"/>
        <v>12.488759382092779</v>
      </c>
      <c r="E18">
        <v>106</v>
      </c>
      <c r="G18">
        <v>0</v>
      </c>
      <c r="I18">
        <f t="shared" si="0"/>
        <v>11.781848473672433</v>
      </c>
      <c r="J18">
        <f t="shared" si="1"/>
        <v>68.916626373177536</v>
      </c>
      <c r="K18">
        <f t="shared" si="9"/>
        <v>0.19454600000000011</v>
      </c>
      <c r="L18" s="3">
        <f>1.194546*L17</f>
        <v>5.2560024000000007</v>
      </c>
      <c r="M18" s="16">
        <f t="shared" si="12"/>
        <v>17.310627173499253</v>
      </c>
      <c r="N18" s="5"/>
      <c r="P18">
        <f t="shared" si="2"/>
        <v>0</v>
      </c>
      <c r="Q18" s="3"/>
      <c r="R18">
        <f t="shared" si="7"/>
        <v>1905</v>
      </c>
      <c r="S18">
        <v>222.49</v>
      </c>
      <c r="T18" s="10">
        <f t="shared" si="3"/>
        <v>1905</v>
      </c>
      <c r="U18" s="5">
        <v>96.3</v>
      </c>
      <c r="V18">
        <v>109</v>
      </c>
      <c r="W18" s="6">
        <v>599</v>
      </c>
      <c r="X18" s="18">
        <f t="shared" si="4"/>
        <v>549.54128440366969</v>
      </c>
      <c r="Y18">
        <v>88.5</v>
      </c>
      <c r="Z18">
        <v>88.5</v>
      </c>
      <c r="AA18">
        <v>68.916626373177536</v>
      </c>
    </row>
    <row r="19" spans="1:27" x14ac:dyDescent="0.3">
      <c r="A19">
        <f t="shared" si="6"/>
        <v>1906</v>
      </c>
      <c r="D19" s="14">
        <f t="shared" si="11"/>
        <v>11.451280673944186</v>
      </c>
      <c r="E19">
        <v>108</v>
      </c>
      <c r="G19">
        <v>0</v>
      </c>
      <c r="I19">
        <f t="shared" si="0"/>
        <v>10.603037661059432</v>
      </c>
      <c r="J19">
        <f t="shared" si="1"/>
        <v>62.021302221025252</v>
      </c>
      <c r="K19">
        <f t="shared" si="9"/>
        <v>0.19454600000000011</v>
      </c>
      <c r="L19" s="3">
        <f>1.194546*L18</f>
        <v>6.2785366429104013</v>
      </c>
      <c r="M19" s="16">
        <f t="shared" si="12"/>
        <v>19.559450749608541</v>
      </c>
      <c r="N19" s="5"/>
      <c r="P19">
        <f t="shared" si="2"/>
        <v>0</v>
      </c>
      <c r="Q19" s="3"/>
      <c r="R19">
        <f t="shared" si="7"/>
        <v>1906</v>
      </c>
      <c r="S19">
        <v>224.84</v>
      </c>
      <c r="T19" s="10">
        <f t="shared" si="3"/>
        <v>1906</v>
      </c>
      <c r="U19" s="5">
        <v>107.5</v>
      </c>
      <c r="V19">
        <v>114</v>
      </c>
      <c r="W19" s="6">
        <v>651</v>
      </c>
      <c r="X19" s="18">
        <f t="shared" si="4"/>
        <v>571.0526315789474</v>
      </c>
      <c r="Y19">
        <v>87.5</v>
      </c>
      <c r="Z19">
        <v>87.5</v>
      </c>
      <c r="AA19">
        <v>62.021302221025252</v>
      </c>
    </row>
    <row r="20" spans="1:27" x14ac:dyDescent="0.3">
      <c r="A20">
        <f t="shared" si="6"/>
        <v>1907</v>
      </c>
      <c r="D20">
        <v>10.5</v>
      </c>
      <c r="E20">
        <v>113</v>
      </c>
      <c r="F20">
        <v>8</v>
      </c>
      <c r="G20">
        <v>0</v>
      </c>
      <c r="I20">
        <f t="shared" si="0"/>
        <v>9.2920353982300892</v>
      </c>
      <c r="J20">
        <f t="shared" si="1"/>
        <v>54.352738724924052</v>
      </c>
      <c r="K20">
        <f t="shared" si="9"/>
        <v>0.19454586738278423</v>
      </c>
      <c r="L20" s="3">
        <v>7.5</v>
      </c>
      <c r="M20" s="3">
        <v>22.1</v>
      </c>
      <c r="N20" s="5">
        <f t="shared" si="10"/>
        <v>2.9466666666666668</v>
      </c>
      <c r="O20" s="6">
        <v>3631</v>
      </c>
      <c r="P20">
        <f t="shared" si="2"/>
        <v>9.0774999999999995E-2</v>
      </c>
      <c r="Q20" s="3">
        <f t="shared" si="8"/>
        <v>2.4345910217570919</v>
      </c>
      <c r="R20">
        <f t="shared" si="7"/>
        <v>1907</v>
      </c>
      <c r="S20">
        <v>228.57</v>
      </c>
      <c r="T20" s="10">
        <f t="shared" si="3"/>
        <v>1907</v>
      </c>
      <c r="U20" s="5">
        <v>109.2</v>
      </c>
      <c r="V20">
        <v>114</v>
      </c>
      <c r="W20" s="6">
        <v>632</v>
      </c>
      <c r="X20" s="18">
        <f t="shared" si="4"/>
        <v>554.38596491228077</v>
      </c>
      <c r="Y20">
        <v>94.2</v>
      </c>
      <c r="Z20">
        <v>94.2</v>
      </c>
      <c r="AA20">
        <v>54.352738724924052</v>
      </c>
    </row>
    <row r="21" spans="1:27" x14ac:dyDescent="0.3">
      <c r="A21">
        <f t="shared" si="6"/>
        <v>1908</v>
      </c>
      <c r="D21" s="14">
        <f>(0.971786)*D20</f>
        <v>10.203753000000001</v>
      </c>
      <c r="E21">
        <v>111</v>
      </c>
      <c r="G21">
        <v>0</v>
      </c>
      <c r="I21">
        <f t="shared" si="0"/>
        <v>9.1925702702702718</v>
      </c>
      <c r="J21">
        <f t="shared" si="1"/>
        <v>53.770928402368575</v>
      </c>
      <c r="K21">
        <f t="shared" si="9"/>
        <v>0.13724800000000004</v>
      </c>
      <c r="L21" s="16">
        <f>1.137248*L20</f>
        <v>8.5293600000000005</v>
      </c>
      <c r="M21" s="16">
        <f>1.1356*M20</f>
        <v>25.09676</v>
      </c>
      <c r="N21" s="5"/>
      <c r="P21">
        <f t="shared" si="2"/>
        <v>0</v>
      </c>
      <c r="Q21" s="3"/>
      <c r="R21">
        <f t="shared" si="7"/>
        <v>1908</v>
      </c>
      <c r="S21">
        <v>236.74</v>
      </c>
      <c r="T21" s="10">
        <f t="shared" si="3"/>
        <v>1908</v>
      </c>
      <c r="U21" s="5">
        <v>100.2</v>
      </c>
      <c r="V21">
        <v>117</v>
      </c>
      <c r="W21" s="6">
        <v>651</v>
      </c>
      <c r="X21" s="18">
        <f t="shared" si="4"/>
        <v>556.41025641025635</v>
      </c>
      <c r="Y21">
        <v>92.8</v>
      </c>
      <c r="Z21">
        <v>92.8</v>
      </c>
      <c r="AA21">
        <v>53.770928402368575</v>
      </c>
    </row>
    <row r="22" spans="1:27" x14ac:dyDescent="0.3">
      <c r="A22">
        <f t="shared" si="6"/>
        <v>1909</v>
      </c>
      <c r="D22" s="14">
        <f t="shared" ref="D22:D24" si="13">(0.971786)*D21</f>
        <v>9.9158643128580017</v>
      </c>
      <c r="E22">
        <v>109</v>
      </c>
      <c r="G22">
        <v>0</v>
      </c>
      <c r="H22">
        <v>22.6</v>
      </c>
      <c r="I22">
        <f t="shared" si="0"/>
        <v>9.0971232228055054</v>
      </c>
      <c r="J22">
        <f t="shared" si="1"/>
        <v>53.212621399587889</v>
      </c>
      <c r="K22">
        <f t="shared" si="9"/>
        <v>0.13724828123094812</v>
      </c>
      <c r="L22" s="3">
        <v>9.6999999999999993</v>
      </c>
      <c r="M22" s="3">
        <v>28.5</v>
      </c>
      <c r="N22" s="5">
        <f t="shared" si="10"/>
        <v>2.9381443298969074</v>
      </c>
      <c r="P22">
        <f t="shared" si="2"/>
        <v>0</v>
      </c>
      <c r="Q22" s="3"/>
      <c r="R22">
        <f t="shared" si="7"/>
        <v>1909</v>
      </c>
      <c r="S22">
        <v>236.57</v>
      </c>
      <c r="T22" s="10">
        <f t="shared" si="3"/>
        <v>1909</v>
      </c>
      <c r="U22" s="5">
        <v>116.8</v>
      </c>
      <c r="V22">
        <v>119</v>
      </c>
      <c r="W22" s="6">
        <v>689</v>
      </c>
      <c r="X22" s="18">
        <f t="shared" si="4"/>
        <v>578.99159663865544</v>
      </c>
      <c r="Y22">
        <v>97.8</v>
      </c>
      <c r="Z22">
        <v>97.8</v>
      </c>
      <c r="AA22">
        <v>53.212621399587889</v>
      </c>
    </row>
    <row r="23" spans="1:27" x14ac:dyDescent="0.3">
      <c r="A23">
        <f t="shared" si="6"/>
        <v>1910</v>
      </c>
      <c r="C23">
        <v>1.5</v>
      </c>
      <c r="D23" s="14">
        <f t="shared" si="13"/>
        <v>9.6360981171350257</v>
      </c>
      <c r="E23">
        <v>114</v>
      </c>
      <c r="F23">
        <v>15</v>
      </c>
      <c r="G23">
        <v>0</v>
      </c>
      <c r="I23">
        <f t="shared" si="0"/>
        <v>8.4527176466096705</v>
      </c>
      <c r="J23">
        <f t="shared" si="1"/>
        <v>49.443241881024306</v>
      </c>
      <c r="K23">
        <f t="shared" si="9"/>
        <v>0.10253000000000001</v>
      </c>
      <c r="L23" s="16">
        <f>1.10253*L22</f>
        <v>10.694540999999999</v>
      </c>
      <c r="M23" s="16">
        <f>1.129793*M22</f>
        <v>32.1991005</v>
      </c>
      <c r="N23" s="5"/>
      <c r="P23">
        <f t="shared" si="2"/>
        <v>0</v>
      </c>
      <c r="Q23" s="3"/>
      <c r="R23">
        <f t="shared" si="7"/>
        <v>1910</v>
      </c>
      <c r="S23">
        <v>228.75</v>
      </c>
      <c r="T23" s="10">
        <f t="shared" si="3"/>
        <v>1910</v>
      </c>
      <c r="U23" s="5">
        <v>120.1</v>
      </c>
      <c r="V23">
        <v>120</v>
      </c>
      <c r="W23" s="6">
        <v>696</v>
      </c>
      <c r="X23" s="18">
        <f t="shared" si="4"/>
        <v>580</v>
      </c>
      <c r="Y23">
        <v>101.4</v>
      </c>
      <c r="Z23">
        <v>101.4</v>
      </c>
      <c r="AA23">
        <v>49.443241881024306</v>
      </c>
    </row>
    <row r="24" spans="1:27" x14ac:dyDescent="0.3">
      <c r="A24">
        <f t="shared" si="6"/>
        <v>1911</v>
      </c>
      <c r="D24" s="14">
        <f t="shared" si="13"/>
        <v>9.3642252448581793</v>
      </c>
      <c r="E24">
        <v>114</v>
      </c>
      <c r="G24">
        <v>0</v>
      </c>
      <c r="I24">
        <f t="shared" si="0"/>
        <v>8.2142326709282276</v>
      </c>
      <c r="J24">
        <f t="shared" si="1"/>
        <v>48.0482502545931</v>
      </c>
      <c r="K24">
        <f t="shared" si="9"/>
        <v>0.10253000000000001</v>
      </c>
      <c r="L24" s="16">
        <f>1.10253*L23</f>
        <v>11.791052288729999</v>
      </c>
      <c r="M24" s="16">
        <f>1.129793*M23</f>
        <v>36.378318351196505</v>
      </c>
      <c r="N24" s="5"/>
      <c r="P24">
        <f t="shared" si="2"/>
        <v>0</v>
      </c>
      <c r="Q24" s="3"/>
      <c r="R24">
        <f t="shared" si="7"/>
        <v>1911</v>
      </c>
      <c r="S24">
        <v>226.36</v>
      </c>
      <c r="T24" s="10">
        <f t="shared" si="3"/>
        <v>1911</v>
      </c>
      <c r="U24" s="5">
        <v>123.2</v>
      </c>
      <c r="V24">
        <v>121</v>
      </c>
      <c r="W24" s="6">
        <v>661</v>
      </c>
      <c r="X24" s="18">
        <f t="shared" si="4"/>
        <v>546.28099173553721</v>
      </c>
      <c r="Y24">
        <v>92.9</v>
      </c>
      <c r="Z24">
        <v>92.9</v>
      </c>
      <c r="AA24">
        <v>48.0482502545931</v>
      </c>
    </row>
    <row r="25" spans="1:27" x14ac:dyDescent="0.3">
      <c r="A25">
        <f t="shared" si="6"/>
        <v>1912</v>
      </c>
      <c r="D25">
        <v>9.1</v>
      </c>
      <c r="E25">
        <v>117</v>
      </c>
      <c r="F25">
        <v>15.9</v>
      </c>
      <c r="G25">
        <v>0</v>
      </c>
      <c r="I25">
        <f t="shared" si="0"/>
        <v>7.7777777777777777</v>
      </c>
      <c r="J25">
        <f t="shared" si="1"/>
        <v>45.495255377158642</v>
      </c>
      <c r="K25">
        <f t="shared" si="9"/>
        <v>0.10253094309704025</v>
      </c>
      <c r="L25" s="3">
        <v>13</v>
      </c>
      <c r="M25" s="3">
        <v>41.1</v>
      </c>
      <c r="N25" s="5">
        <f t="shared" si="10"/>
        <v>3.1615384615384619</v>
      </c>
      <c r="O25" s="6">
        <v>6924</v>
      </c>
      <c r="P25">
        <f t="shared" si="2"/>
        <v>0.1731</v>
      </c>
      <c r="Q25" s="3">
        <f t="shared" si="8"/>
        <v>2.3743500866551126</v>
      </c>
      <c r="R25">
        <f t="shared" si="7"/>
        <v>1912</v>
      </c>
      <c r="S25">
        <v>218.87</v>
      </c>
      <c r="T25" s="10">
        <f t="shared" si="3"/>
        <v>1912</v>
      </c>
      <c r="U25" s="5">
        <v>130.19999999999999</v>
      </c>
      <c r="V25">
        <v>130</v>
      </c>
      <c r="W25" s="6">
        <v>751</v>
      </c>
      <c r="X25" s="18">
        <f t="shared" si="4"/>
        <v>577.69230769230774</v>
      </c>
      <c r="Y25">
        <v>99.7</v>
      </c>
      <c r="Z25">
        <v>99.7</v>
      </c>
      <c r="AA25">
        <v>45.495255377158642</v>
      </c>
    </row>
    <row r="26" spans="1:27" x14ac:dyDescent="0.3">
      <c r="A26">
        <f t="shared" si="6"/>
        <v>1913</v>
      </c>
      <c r="D26" s="14">
        <f>(0.962577)*D25</f>
        <v>8.7594507000000004</v>
      </c>
      <c r="E26">
        <v>119</v>
      </c>
      <c r="G26">
        <v>0</v>
      </c>
      <c r="I26">
        <f t="shared" si="0"/>
        <v>7.3608829411764702</v>
      </c>
      <c r="J26">
        <f t="shared" si="1"/>
        <v>43.056674898453537</v>
      </c>
      <c r="K26" s="5">
        <f>L26/L25-1</f>
        <v>4.6153846153846212E-2</v>
      </c>
      <c r="L26" s="3">
        <v>13.6</v>
      </c>
      <c r="M26" s="3">
        <v>44.2</v>
      </c>
      <c r="N26" s="5">
        <f t="shared" si="10"/>
        <v>3.2500000000000004</v>
      </c>
      <c r="P26">
        <f t="shared" si="2"/>
        <v>0</v>
      </c>
      <c r="Q26" s="3"/>
      <c r="R26">
        <f t="shared" si="7"/>
        <v>1913</v>
      </c>
      <c r="S26">
        <v>207.01</v>
      </c>
      <c r="T26" s="10">
        <f t="shared" si="3"/>
        <v>1913</v>
      </c>
      <c r="U26" s="5">
        <v>131.4</v>
      </c>
      <c r="V26">
        <v>153</v>
      </c>
      <c r="W26" s="6">
        <v>883</v>
      </c>
      <c r="X26" s="18">
        <f t="shared" si="4"/>
        <v>577.12418300653599</v>
      </c>
      <c r="Y26">
        <v>100.00000000000001</v>
      </c>
      <c r="Z26">
        <v>100</v>
      </c>
      <c r="AA26">
        <v>43.056674898453537</v>
      </c>
    </row>
    <row r="27" spans="1:27" x14ac:dyDescent="0.3">
      <c r="A27">
        <f t="shared" si="6"/>
        <v>1914</v>
      </c>
      <c r="D27" s="14">
        <f t="shared" ref="D27:D29" si="14">(0.962577)*D26</f>
        <v>8.4316457764538999</v>
      </c>
      <c r="E27">
        <v>120</v>
      </c>
      <c r="G27">
        <v>0</v>
      </c>
      <c r="H27">
        <v>35.200000000000003</v>
      </c>
      <c r="I27">
        <f t="shared" si="0"/>
        <v>7.0263714803782502</v>
      </c>
      <c r="J27">
        <f t="shared" si="1"/>
        <v>41.09998691244764</v>
      </c>
      <c r="K27" s="5">
        <f t="shared" ref="K27:K52" si="15">L27/L26-1</f>
        <v>0.11764705882352944</v>
      </c>
      <c r="L27" s="3">
        <v>15.2</v>
      </c>
      <c r="M27" s="3">
        <v>45.8</v>
      </c>
      <c r="N27" s="5">
        <f t="shared" si="10"/>
        <v>3.013157894736842</v>
      </c>
      <c r="P27">
        <f t="shared" si="2"/>
        <v>0</v>
      </c>
      <c r="Q27" s="3"/>
      <c r="R27">
        <f t="shared" si="7"/>
        <v>1914</v>
      </c>
      <c r="S27">
        <v>198.92</v>
      </c>
      <c r="T27" s="10">
        <f t="shared" si="3"/>
        <v>1914</v>
      </c>
      <c r="U27" s="5">
        <v>125.6</v>
      </c>
      <c r="V27">
        <v>180</v>
      </c>
      <c r="W27" s="6">
        <v>1107</v>
      </c>
      <c r="X27" s="18">
        <f t="shared" si="4"/>
        <v>615</v>
      </c>
      <c r="Y27" s="23">
        <v>94.623655913978496</v>
      </c>
      <c r="Z27">
        <v>101</v>
      </c>
      <c r="AA27" s="23">
        <v>41.09998691244764</v>
      </c>
    </row>
    <row r="28" spans="1:27" x14ac:dyDescent="0.3">
      <c r="A28">
        <f t="shared" si="6"/>
        <v>1915</v>
      </c>
      <c r="D28" s="14">
        <f t="shared" si="14"/>
        <v>8.1161082965616664</v>
      </c>
      <c r="E28">
        <v>121</v>
      </c>
      <c r="G28">
        <v>0</v>
      </c>
      <c r="I28">
        <f t="shared" si="0"/>
        <v>6.7075275178195586</v>
      </c>
      <c r="J28">
        <f t="shared" si="1"/>
        <v>39.234944233609696</v>
      </c>
      <c r="K28" s="5">
        <f t="shared" si="15"/>
        <v>9.2105263157894912E-2</v>
      </c>
      <c r="L28" s="3">
        <v>16.600000000000001</v>
      </c>
      <c r="M28" s="3">
        <v>46.8</v>
      </c>
      <c r="N28" s="5">
        <f t="shared" si="10"/>
        <v>2.8192771084337345</v>
      </c>
      <c r="P28">
        <f t="shared" si="2"/>
        <v>0</v>
      </c>
      <c r="Q28" s="3"/>
      <c r="R28">
        <f t="shared" si="7"/>
        <v>1915</v>
      </c>
      <c r="S28">
        <v>184.7</v>
      </c>
      <c r="T28" s="10">
        <f t="shared" si="3"/>
        <v>1915</v>
      </c>
      <c r="U28" s="5">
        <v>124.5</v>
      </c>
      <c r="V28">
        <v>207</v>
      </c>
      <c r="W28" s="6">
        <v>1293</v>
      </c>
      <c r="X28" s="18">
        <f t="shared" si="4"/>
        <v>624.63768115942025</v>
      </c>
      <c r="Y28" s="23">
        <v>97.043010752688176</v>
      </c>
      <c r="Z28">
        <v>105.9</v>
      </c>
      <c r="AA28" s="23">
        <v>39.234944233609696</v>
      </c>
    </row>
    <row r="29" spans="1:27" x14ac:dyDescent="0.3">
      <c r="A29">
        <f t="shared" si="6"/>
        <v>1916</v>
      </c>
      <c r="D29" s="14">
        <f t="shared" si="14"/>
        <v>7.812379175779439</v>
      </c>
      <c r="E29">
        <v>130</v>
      </c>
      <c r="G29">
        <v>0</v>
      </c>
      <c r="I29">
        <f t="shared" si="0"/>
        <v>6.0095224429072607</v>
      </c>
      <c r="J29">
        <f t="shared" si="1"/>
        <v>35.152040344478415</v>
      </c>
      <c r="K29" s="5">
        <f t="shared" si="15"/>
        <v>0.27108433734939763</v>
      </c>
      <c r="L29" s="3">
        <v>21.1</v>
      </c>
      <c r="M29" s="3">
        <v>47.5</v>
      </c>
      <c r="N29" s="5">
        <f t="shared" si="10"/>
        <v>2.2511848341232228</v>
      </c>
      <c r="P29">
        <f t="shared" si="2"/>
        <v>0</v>
      </c>
      <c r="Q29" s="3"/>
      <c r="R29">
        <f t="shared" si="7"/>
        <v>1916</v>
      </c>
      <c r="S29">
        <v>166.74</v>
      </c>
      <c r="T29" s="10">
        <f t="shared" si="3"/>
        <v>1916</v>
      </c>
      <c r="U29" s="5">
        <v>134.30000000000001</v>
      </c>
      <c r="V29">
        <v>240</v>
      </c>
      <c r="W29" s="6">
        <v>1532</v>
      </c>
      <c r="X29" s="18">
        <f t="shared" si="4"/>
        <v>638.33333333333337</v>
      </c>
      <c r="Y29" s="23">
        <v>125.80645161290322</v>
      </c>
      <c r="Z29">
        <v>131</v>
      </c>
      <c r="AA29" s="23">
        <v>35.152040344478415</v>
      </c>
    </row>
    <row r="30" spans="1:27" x14ac:dyDescent="0.3">
      <c r="A30">
        <f t="shared" si="6"/>
        <v>1917</v>
      </c>
      <c r="D30">
        <v>7.52</v>
      </c>
      <c r="E30">
        <v>153</v>
      </c>
      <c r="F30">
        <v>24.3</v>
      </c>
      <c r="G30">
        <v>0</v>
      </c>
      <c r="I30">
        <f t="shared" si="0"/>
        <v>4.9150326797385615</v>
      </c>
      <c r="J30">
        <f t="shared" si="1"/>
        <v>28.749942893801091</v>
      </c>
      <c r="K30" s="5">
        <f t="shared" si="15"/>
        <v>0.16113744075829373</v>
      </c>
      <c r="L30" s="3">
        <v>24.5</v>
      </c>
      <c r="M30" s="3">
        <v>49</v>
      </c>
      <c r="N30" s="5">
        <f t="shared" si="10"/>
        <v>2</v>
      </c>
      <c r="O30" s="6">
        <v>12056</v>
      </c>
      <c r="P30">
        <f t="shared" si="2"/>
        <v>0.3014</v>
      </c>
      <c r="Q30" s="3">
        <f t="shared" si="8"/>
        <v>1.6257465162574654</v>
      </c>
      <c r="R30">
        <f t="shared" si="7"/>
        <v>1917</v>
      </c>
      <c r="S30">
        <v>174.69</v>
      </c>
      <c r="T30" s="10">
        <f t="shared" si="3"/>
        <v>1917</v>
      </c>
      <c r="U30" s="5">
        <v>135.19999999999999</v>
      </c>
      <c r="V30">
        <v>214</v>
      </c>
      <c r="W30" s="6">
        <v>1346</v>
      </c>
      <c r="X30" s="18">
        <f t="shared" si="4"/>
        <v>628.97196261682245</v>
      </c>
      <c r="Y30" s="23">
        <v>163.97849462365591</v>
      </c>
      <c r="Z30">
        <v>182.1</v>
      </c>
      <c r="AA30" s="23">
        <v>28.749942893801091</v>
      </c>
    </row>
    <row r="31" spans="1:27" x14ac:dyDescent="0.3">
      <c r="A31">
        <f t="shared" si="6"/>
        <v>1918</v>
      </c>
      <c r="D31" s="14">
        <f>0.9953349*D30</f>
        <v>7.4849184480000002</v>
      </c>
      <c r="E31">
        <v>180</v>
      </c>
      <c r="I31">
        <f t="shared" si="0"/>
        <v>4.1582880266666669</v>
      </c>
      <c r="J31">
        <f t="shared" si="1"/>
        <v>24.323448304926139</v>
      </c>
      <c r="K31" s="5">
        <f t="shared" si="15"/>
        <v>0.28163265306122454</v>
      </c>
      <c r="L31" s="3">
        <v>31.4</v>
      </c>
      <c r="M31" s="3">
        <v>49.7</v>
      </c>
      <c r="N31" s="5">
        <f t="shared" si="10"/>
        <v>1.5828025477707008</v>
      </c>
      <c r="P31">
        <f t="shared" si="2"/>
        <v>0</v>
      </c>
      <c r="Q31" s="3"/>
      <c r="R31">
        <f t="shared" si="7"/>
        <v>1918</v>
      </c>
      <c r="S31">
        <v>170.18</v>
      </c>
      <c r="T31" s="10">
        <f t="shared" si="3"/>
        <v>1918</v>
      </c>
      <c r="U31" s="5">
        <v>151.80000000000001</v>
      </c>
      <c r="V31">
        <v>200</v>
      </c>
      <c r="W31" s="6">
        <v>1283</v>
      </c>
      <c r="X31" s="18">
        <f t="shared" si="4"/>
        <v>641.5</v>
      </c>
      <c r="Y31" s="23">
        <v>177.15053763440861</v>
      </c>
      <c r="Z31">
        <v>202.6</v>
      </c>
      <c r="AA31" s="23">
        <v>24.323448304926139</v>
      </c>
    </row>
    <row r="32" spans="1:27" x14ac:dyDescent="0.3">
      <c r="A32">
        <f t="shared" si="6"/>
        <v>1919</v>
      </c>
      <c r="D32" s="14">
        <f>0.9953349*D31</f>
        <v>7.4500005549482351</v>
      </c>
      <c r="E32">
        <v>207</v>
      </c>
      <c r="H32">
        <v>51.6</v>
      </c>
      <c r="I32">
        <f t="shared" si="0"/>
        <v>3.5990340845160556</v>
      </c>
      <c r="J32">
        <f t="shared" si="1"/>
        <v>21.05215390107724</v>
      </c>
      <c r="K32" s="5">
        <f t="shared" si="15"/>
        <v>0.14649681528662417</v>
      </c>
      <c r="L32" s="3">
        <v>36</v>
      </c>
      <c r="M32" s="3">
        <v>48.8</v>
      </c>
      <c r="N32" s="5">
        <f t="shared" si="10"/>
        <v>1.3555555555555554</v>
      </c>
      <c r="P32">
        <f t="shared" si="2"/>
        <v>0</v>
      </c>
      <c r="Q32" s="3"/>
      <c r="R32">
        <f t="shared" si="7"/>
        <v>1919</v>
      </c>
      <c r="S32">
        <v>154.26</v>
      </c>
      <c r="T32" s="10">
        <f t="shared" si="3"/>
        <v>1919</v>
      </c>
      <c r="U32" s="5">
        <v>146.4</v>
      </c>
      <c r="V32">
        <v>204</v>
      </c>
      <c r="W32" s="6">
        <v>1403</v>
      </c>
      <c r="X32" s="18">
        <f t="shared" si="4"/>
        <v>687.74509803921569</v>
      </c>
      <c r="Y32" s="23">
        <v>184.40860215053763</v>
      </c>
      <c r="Z32">
        <v>214.6</v>
      </c>
      <c r="AA32" s="23">
        <v>21.05215390107724</v>
      </c>
    </row>
    <row r="33" spans="1:27" x14ac:dyDescent="0.3">
      <c r="A33">
        <f t="shared" si="6"/>
        <v>1920</v>
      </c>
      <c r="C33">
        <v>1.2</v>
      </c>
      <c r="D33">
        <v>7.45</v>
      </c>
      <c r="E33">
        <v>240</v>
      </c>
      <c r="F33">
        <v>34.700000000000003</v>
      </c>
      <c r="G33">
        <v>1.6</v>
      </c>
      <c r="I33">
        <f t="shared" si="0"/>
        <v>3.104166666666667</v>
      </c>
      <c r="J33">
        <f t="shared" si="1"/>
        <v>18.157481387133853</v>
      </c>
      <c r="K33" s="5">
        <f t="shared" si="15"/>
        <v>9.1666666666666563E-2</v>
      </c>
      <c r="L33" s="3">
        <v>39.299999999999997</v>
      </c>
      <c r="M33" s="3">
        <v>49.1</v>
      </c>
      <c r="N33" s="5">
        <f t="shared" si="10"/>
        <v>1.2493638676844785</v>
      </c>
      <c r="O33" s="6">
        <v>17043</v>
      </c>
      <c r="P33">
        <f t="shared" si="2"/>
        <v>0.42607499999999998</v>
      </c>
      <c r="Q33" s="3">
        <f t="shared" si="8"/>
        <v>1.1523792759490701</v>
      </c>
      <c r="R33">
        <f t="shared" si="7"/>
        <v>1920</v>
      </c>
      <c r="S33">
        <v>145.75</v>
      </c>
      <c r="T33" s="10">
        <f t="shared" si="3"/>
        <v>1920</v>
      </c>
      <c r="U33" s="5">
        <v>140</v>
      </c>
      <c r="V33">
        <v>204</v>
      </c>
      <c r="W33" s="6">
        <v>1427</v>
      </c>
      <c r="X33" s="18">
        <f t="shared" si="4"/>
        <v>699.50980392156862</v>
      </c>
      <c r="Y33" s="23">
        <v>230.3763440860215</v>
      </c>
      <c r="Z33">
        <v>233.2</v>
      </c>
      <c r="AA33" s="23">
        <v>18.157481387133853</v>
      </c>
    </row>
    <row r="34" spans="1:27" x14ac:dyDescent="0.3">
      <c r="A34">
        <f t="shared" si="6"/>
        <v>1921</v>
      </c>
      <c r="D34">
        <v>7.39</v>
      </c>
      <c r="E34">
        <v>214</v>
      </c>
      <c r="F34">
        <v>37.799999999999997</v>
      </c>
      <c r="G34">
        <v>2</v>
      </c>
      <c r="I34">
        <f t="shared" si="0"/>
        <v>3.4532710280373831</v>
      </c>
      <c r="J34">
        <f t="shared" si="1"/>
        <v>20.199528939484789</v>
      </c>
      <c r="K34" s="5">
        <f t="shared" si="15"/>
        <v>-7.6335877862595436E-2</v>
      </c>
      <c r="L34" s="3">
        <v>36.299999999999997</v>
      </c>
      <c r="M34" s="3">
        <v>50.2</v>
      </c>
      <c r="N34" s="5">
        <f t="shared" si="10"/>
        <v>1.3829201101928377</v>
      </c>
      <c r="P34">
        <f t="shared" si="2"/>
        <v>0</v>
      </c>
      <c r="Q34" s="3"/>
      <c r="R34">
        <f t="shared" si="7"/>
        <v>1921</v>
      </c>
      <c r="S34">
        <v>139.63</v>
      </c>
      <c r="T34" s="10">
        <f t="shared" si="3"/>
        <v>1921</v>
      </c>
      <c r="U34" s="5">
        <v>127.8</v>
      </c>
      <c r="V34">
        <v>210</v>
      </c>
      <c r="W34" s="6">
        <v>1450</v>
      </c>
      <c r="X34" s="18">
        <f t="shared" si="4"/>
        <v>690.47619047619048</v>
      </c>
      <c r="Y34" s="23">
        <v>149.73118279569894</v>
      </c>
      <c r="Z34">
        <v>147.69999999999999</v>
      </c>
      <c r="AA34" s="23">
        <v>20.199528939484789</v>
      </c>
    </row>
    <row r="35" spans="1:27" x14ac:dyDescent="0.3">
      <c r="A35">
        <f t="shared" si="6"/>
        <v>1922</v>
      </c>
      <c r="D35">
        <v>7.38</v>
      </c>
      <c r="E35">
        <v>200</v>
      </c>
      <c r="F35">
        <v>40</v>
      </c>
      <c r="G35">
        <v>2.5</v>
      </c>
      <c r="I35">
        <f t="shared" si="0"/>
        <v>3.6900000000000004</v>
      </c>
      <c r="J35">
        <f t="shared" si="1"/>
        <v>21.584249015363412</v>
      </c>
      <c r="K35" s="5">
        <f t="shared" si="15"/>
        <v>0.13498622589531695</v>
      </c>
      <c r="L35" s="3">
        <v>41.2</v>
      </c>
      <c r="M35" s="3">
        <v>52.3</v>
      </c>
      <c r="N35" s="5">
        <f t="shared" si="10"/>
        <v>1.2694174757281551</v>
      </c>
      <c r="P35">
        <f t="shared" si="2"/>
        <v>0</v>
      </c>
      <c r="Q35" s="3"/>
      <c r="R35">
        <f t="shared" si="7"/>
        <v>1922</v>
      </c>
      <c r="S35">
        <v>113.39</v>
      </c>
      <c r="T35" s="10">
        <f t="shared" si="3"/>
        <v>1922</v>
      </c>
      <c r="U35" s="5">
        <v>148</v>
      </c>
      <c r="V35">
        <v>211</v>
      </c>
      <c r="W35" s="6">
        <v>1476</v>
      </c>
      <c r="X35" s="18">
        <f t="shared" si="4"/>
        <v>699.52606635071083</v>
      </c>
      <c r="Y35" s="23">
        <v>146.23655913978493</v>
      </c>
      <c r="Z35">
        <v>139.1</v>
      </c>
      <c r="AA35" s="23">
        <v>21.584249015363412</v>
      </c>
    </row>
    <row r="36" spans="1:27" x14ac:dyDescent="0.3">
      <c r="A36">
        <f t="shared" si="6"/>
        <v>1923</v>
      </c>
      <c r="D36">
        <v>7.2</v>
      </c>
      <c r="E36">
        <v>204</v>
      </c>
      <c r="F36">
        <v>44.2</v>
      </c>
      <c r="G36">
        <v>3</v>
      </c>
      <c r="H36">
        <v>63.2</v>
      </c>
      <c r="I36">
        <f t="shared" si="0"/>
        <v>3.5294117647058822</v>
      </c>
      <c r="J36">
        <f t="shared" si="1"/>
        <v>20.64490580139972</v>
      </c>
      <c r="K36" s="5">
        <f t="shared" si="15"/>
        <v>0.21359223300970864</v>
      </c>
      <c r="L36" s="3">
        <v>50</v>
      </c>
      <c r="M36" s="3">
        <v>57.8</v>
      </c>
      <c r="N36" s="5">
        <f t="shared" si="10"/>
        <v>1.1559999999999999</v>
      </c>
      <c r="P36">
        <f t="shared" si="2"/>
        <v>0</v>
      </c>
      <c r="Q36" s="3"/>
      <c r="R36">
        <f t="shared" si="7"/>
        <v>1923</v>
      </c>
      <c r="S36">
        <v>98.22</v>
      </c>
      <c r="T36" s="10">
        <f t="shared" si="3"/>
        <v>1923</v>
      </c>
      <c r="U36" s="5">
        <v>165.9</v>
      </c>
      <c r="V36">
        <v>208</v>
      </c>
      <c r="W36" s="18">
        <v>1502</v>
      </c>
      <c r="X36" s="18">
        <f t="shared" si="4"/>
        <v>722.11538461538453</v>
      </c>
      <c r="Y36" s="23">
        <v>149.46236559139786</v>
      </c>
      <c r="Z36">
        <v>148.1</v>
      </c>
      <c r="AA36" s="23">
        <v>20.64490580139972</v>
      </c>
    </row>
    <row r="37" spans="1:27" x14ac:dyDescent="0.3">
      <c r="A37">
        <f t="shared" si="6"/>
        <v>1924</v>
      </c>
      <c r="D37">
        <v>7.2</v>
      </c>
      <c r="E37">
        <v>204</v>
      </c>
      <c r="F37">
        <v>48.6</v>
      </c>
      <c r="G37">
        <v>3.5</v>
      </c>
      <c r="I37">
        <f t="shared" si="0"/>
        <v>3.5294117647058822</v>
      </c>
      <c r="J37">
        <f t="shared" si="1"/>
        <v>20.64490580139972</v>
      </c>
      <c r="K37" s="5">
        <f t="shared" si="15"/>
        <v>9.7999999999999865E-2</v>
      </c>
      <c r="L37" s="3">
        <v>54.9</v>
      </c>
      <c r="M37" s="3">
        <v>65.900000000000006</v>
      </c>
      <c r="N37" s="5">
        <f t="shared" si="10"/>
        <v>1.2003642987249545</v>
      </c>
      <c r="P37">
        <f t="shared" si="2"/>
        <v>0</v>
      </c>
      <c r="Q37" s="3"/>
      <c r="R37">
        <f t="shared" si="7"/>
        <v>1924</v>
      </c>
      <c r="S37">
        <v>94.52</v>
      </c>
      <c r="T37" s="10">
        <f t="shared" si="3"/>
        <v>1924</v>
      </c>
      <c r="U37" s="5">
        <v>165.5</v>
      </c>
      <c r="V37">
        <v>205</v>
      </c>
      <c r="W37" s="18">
        <v>1534</v>
      </c>
      <c r="X37" s="18">
        <f t="shared" si="4"/>
        <v>748.29268292682934</v>
      </c>
      <c r="Y37" s="23">
        <v>142.74193548387098</v>
      </c>
      <c r="Z37">
        <v>148.19999999999999</v>
      </c>
      <c r="AA37" s="23">
        <v>20.64490580139972</v>
      </c>
    </row>
    <row r="38" spans="1:27" x14ac:dyDescent="0.3">
      <c r="A38">
        <f t="shared" si="6"/>
        <v>1925</v>
      </c>
      <c r="D38">
        <v>7.3</v>
      </c>
      <c r="E38">
        <v>210</v>
      </c>
      <c r="F38">
        <v>53.2</v>
      </c>
      <c r="G38">
        <v>3.9</v>
      </c>
      <c r="H38">
        <v>68.3</v>
      </c>
      <c r="I38">
        <f t="shared" si="0"/>
        <v>3.4761904761904758</v>
      </c>
      <c r="J38">
        <f t="shared" si="1"/>
        <v>20.333593729791311</v>
      </c>
      <c r="K38" s="5">
        <f t="shared" si="15"/>
        <v>0.15664845173041897</v>
      </c>
      <c r="L38" s="3">
        <v>63.5</v>
      </c>
      <c r="M38" s="3">
        <v>74</v>
      </c>
      <c r="N38" s="5">
        <f t="shared" si="10"/>
        <v>1.1653543307086613</v>
      </c>
      <c r="O38" s="6">
        <v>28783</v>
      </c>
      <c r="P38">
        <f t="shared" si="2"/>
        <v>0.71957499999999996</v>
      </c>
      <c r="Q38" s="3">
        <f t="shared" si="8"/>
        <v>1.0283848104784075</v>
      </c>
      <c r="R38">
        <f t="shared" si="7"/>
        <v>1925</v>
      </c>
      <c r="S38">
        <v>90.8</v>
      </c>
      <c r="T38" s="10">
        <f t="shared" si="3"/>
        <v>1925</v>
      </c>
      <c r="U38" s="5">
        <v>179.4</v>
      </c>
      <c r="V38">
        <v>205</v>
      </c>
      <c r="W38" s="18">
        <v>1543</v>
      </c>
      <c r="X38" s="18">
        <f t="shared" si="4"/>
        <v>752.68292682926824</v>
      </c>
      <c r="Y38" s="23">
        <v>146.7741935483871</v>
      </c>
      <c r="Z38">
        <v>159.6</v>
      </c>
      <c r="AA38" s="23">
        <v>20.333593729791311</v>
      </c>
    </row>
    <row r="39" spans="1:27" x14ac:dyDescent="0.3">
      <c r="A39">
        <f t="shared" si="6"/>
        <v>1926</v>
      </c>
      <c r="D39">
        <v>7</v>
      </c>
      <c r="E39">
        <v>211</v>
      </c>
      <c r="F39">
        <v>57.9</v>
      </c>
      <c r="G39">
        <v>4.8</v>
      </c>
      <c r="I39">
        <f t="shared" si="0"/>
        <v>3.3175355450236967</v>
      </c>
      <c r="J39">
        <f t="shared" si="1"/>
        <v>19.405559165612694</v>
      </c>
      <c r="K39" s="5">
        <f t="shared" si="15"/>
        <v>0.15748031496062986</v>
      </c>
      <c r="L39" s="3">
        <v>73.5</v>
      </c>
      <c r="M39" s="3">
        <v>81.099999999999994</v>
      </c>
      <c r="N39" s="5">
        <f t="shared" si="10"/>
        <v>1.1034013605442177</v>
      </c>
      <c r="P39">
        <f t="shared" si="2"/>
        <v>0</v>
      </c>
      <c r="Q39" s="3"/>
      <c r="R39">
        <f t="shared" si="7"/>
        <v>1926</v>
      </c>
      <c r="S39">
        <v>87.88</v>
      </c>
      <c r="T39" s="10">
        <f t="shared" si="3"/>
        <v>1926</v>
      </c>
      <c r="U39" s="5">
        <v>190</v>
      </c>
      <c r="V39">
        <v>200</v>
      </c>
      <c r="W39" s="18">
        <v>1488</v>
      </c>
      <c r="X39" s="18">
        <f t="shared" si="4"/>
        <v>744</v>
      </c>
      <c r="Y39" s="23">
        <v>143.01075268817206</v>
      </c>
      <c r="Z39">
        <v>154.6</v>
      </c>
      <c r="AA39" s="23">
        <v>19.405559165612694</v>
      </c>
    </row>
    <row r="40" spans="1:27" x14ac:dyDescent="0.3">
      <c r="A40">
        <f t="shared" si="6"/>
        <v>1927</v>
      </c>
      <c r="D40">
        <v>6.82</v>
      </c>
      <c r="E40">
        <v>208</v>
      </c>
      <c r="F40">
        <v>63.1</v>
      </c>
      <c r="G40">
        <v>5.9</v>
      </c>
      <c r="H40">
        <v>73.8</v>
      </c>
      <c r="I40">
        <f t="shared" si="0"/>
        <v>3.2788461538461537</v>
      </c>
      <c r="J40">
        <f t="shared" si="1"/>
        <v>19.179249828640092</v>
      </c>
      <c r="K40" s="5">
        <f t="shared" si="15"/>
        <v>0.11156462585034022</v>
      </c>
      <c r="L40" s="3">
        <v>81.7</v>
      </c>
      <c r="M40" s="3">
        <v>87.8</v>
      </c>
      <c r="N40" s="5">
        <f t="shared" si="10"/>
        <v>1.0746634026927784</v>
      </c>
      <c r="P40">
        <f t="shared" si="2"/>
        <v>0</v>
      </c>
      <c r="Q40" s="3"/>
      <c r="R40">
        <f t="shared" si="7"/>
        <v>1927</v>
      </c>
      <c r="S40">
        <v>82.73</v>
      </c>
      <c r="T40" s="10">
        <f t="shared" si="3"/>
        <v>1927</v>
      </c>
      <c r="U40" s="5">
        <v>189.8</v>
      </c>
      <c r="V40">
        <v>182</v>
      </c>
      <c r="W40" s="18">
        <v>1369</v>
      </c>
      <c r="X40" s="18">
        <f t="shared" si="4"/>
        <v>752.19780219780216</v>
      </c>
      <c r="Y40" s="23">
        <v>134.40860215053763</v>
      </c>
      <c r="AA40" s="23">
        <v>19.179249828640092</v>
      </c>
    </row>
    <row r="41" spans="1:27" x14ac:dyDescent="0.3">
      <c r="A41">
        <f t="shared" si="6"/>
        <v>1928</v>
      </c>
      <c r="D41">
        <v>6.63</v>
      </c>
      <c r="E41">
        <v>205</v>
      </c>
      <c r="F41">
        <v>65</v>
      </c>
      <c r="G41">
        <v>7.3</v>
      </c>
      <c r="I41">
        <f t="shared" si="0"/>
        <v>3.2341463414634148</v>
      </c>
      <c r="J41">
        <f t="shared" si="1"/>
        <v>18.917783194111891</v>
      </c>
      <c r="K41" s="5">
        <f t="shared" si="15"/>
        <v>9.5471236230110224E-2</v>
      </c>
      <c r="L41" s="3">
        <v>89.5</v>
      </c>
      <c r="M41" s="3">
        <v>94.1</v>
      </c>
      <c r="N41" s="5">
        <f t="shared" si="10"/>
        <v>1.0513966480446926</v>
      </c>
      <c r="P41">
        <f t="shared" si="2"/>
        <v>0</v>
      </c>
      <c r="Q41" s="3"/>
      <c r="R41">
        <f t="shared" si="7"/>
        <v>1928</v>
      </c>
      <c r="S41">
        <v>79.260000000000005</v>
      </c>
      <c r="T41" s="10">
        <f t="shared" si="3"/>
        <v>1928</v>
      </c>
      <c r="U41" s="5">
        <v>190.9</v>
      </c>
      <c r="V41">
        <v>163</v>
      </c>
      <c r="W41" s="18">
        <v>1150</v>
      </c>
      <c r="X41" s="18">
        <f t="shared" si="4"/>
        <v>705.52147239263809</v>
      </c>
      <c r="Y41" s="23">
        <v>132.52688172043011</v>
      </c>
      <c r="AA41" s="23">
        <v>18.917783194111891</v>
      </c>
    </row>
    <row r="42" spans="1:27" x14ac:dyDescent="0.3">
      <c r="A42">
        <f t="shared" si="6"/>
        <v>1929</v>
      </c>
      <c r="D42">
        <v>6.33</v>
      </c>
      <c r="E42">
        <v>205</v>
      </c>
      <c r="F42">
        <v>67.900000000000006</v>
      </c>
      <c r="G42">
        <v>9.1999999999999993</v>
      </c>
      <c r="H42">
        <v>77.400000000000006</v>
      </c>
      <c r="I42">
        <f t="shared" si="0"/>
        <v>3.0878048780487806</v>
      </c>
      <c r="J42">
        <f t="shared" si="1"/>
        <v>18.061774904785562</v>
      </c>
      <c r="K42" s="5">
        <f t="shared" si="15"/>
        <v>0.11731843575418988</v>
      </c>
      <c r="L42" s="3">
        <v>100</v>
      </c>
      <c r="M42" s="3">
        <v>100</v>
      </c>
      <c r="N42" s="5">
        <f t="shared" si="10"/>
        <v>1</v>
      </c>
      <c r="O42" s="6">
        <v>40000</v>
      </c>
      <c r="P42">
        <f t="shared" si="2"/>
        <v>1</v>
      </c>
      <c r="Q42" s="3">
        <f t="shared" si="8"/>
        <v>1</v>
      </c>
      <c r="R42">
        <f t="shared" si="7"/>
        <v>1929</v>
      </c>
      <c r="S42">
        <v>76.510000000000005</v>
      </c>
      <c r="T42" s="10">
        <f t="shared" si="3"/>
        <v>1929</v>
      </c>
      <c r="U42" s="5">
        <v>203.6</v>
      </c>
      <c r="V42">
        <v>155</v>
      </c>
      <c r="W42" s="18">
        <v>1086</v>
      </c>
      <c r="X42" s="18">
        <f t="shared" si="4"/>
        <v>700.64516129032256</v>
      </c>
      <c r="Y42" s="23">
        <v>130.64516129032259</v>
      </c>
      <c r="AA42" s="23">
        <v>18.061774904785562</v>
      </c>
    </row>
    <row r="43" spans="1:27" x14ac:dyDescent="0.3">
      <c r="A43">
        <f t="shared" si="6"/>
        <v>1930</v>
      </c>
      <c r="C43">
        <v>0.8</v>
      </c>
      <c r="D43">
        <v>6.03</v>
      </c>
      <c r="E43">
        <v>200</v>
      </c>
      <c r="F43">
        <v>68.2</v>
      </c>
      <c r="G43">
        <v>10.4</v>
      </c>
      <c r="I43">
        <f t="shared" si="0"/>
        <v>3.0150000000000001</v>
      </c>
      <c r="J43">
        <f t="shared" si="1"/>
        <v>17.635910780845713</v>
      </c>
      <c r="K43" s="5">
        <f t="shared" si="15"/>
        <v>3.499999999999992E-2</v>
      </c>
      <c r="L43" s="3">
        <v>103.5</v>
      </c>
      <c r="M43" s="3">
        <v>106.6</v>
      </c>
      <c r="N43" s="5">
        <f t="shared" si="10"/>
        <v>1.029951690821256</v>
      </c>
      <c r="P43">
        <f t="shared" si="2"/>
        <v>0</v>
      </c>
      <c r="Q43" s="3"/>
      <c r="R43">
        <f t="shared" si="7"/>
        <v>1930</v>
      </c>
      <c r="S43">
        <v>75.069999999999993</v>
      </c>
      <c r="T43" s="10">
        <f t="shared" si="3"/>
        <v>1930</v>
      </c>
      <c r="U43" s="5">
        <v>183.5</v>
      </c>
      <c r="V43">
        <v>160</v>
      </c>
      <c r="W43" s="18">
        <v>1153</v>
      </c>
      <c r="X43" s="18">
        <f t="shared" si="4"/>
        <v>720.625</v>
      </c>
      <c r="Y43" s="23">
        <v>121.50537634408603</v>
      </c>
      <c r="AA43" s="23">
        <v>17.635910780845713</v>
      </c>
    </row>
    <row r="44" spans="1:27" x14ac:dyDescent="0.3">
      <c r="A44">
        <f t="shared" si="6"/>
        <v>1931</v>
      </c>
      <c r="D44">
        <v>5.78</v>
      </c>
      <c r="E44">
        <v>182</v>
      </c>
      <c r="F44">
        <v>67.400000000000006</v>
      </c>
      <c r="G44">
        <v>10.7</v>
      </c>
      <c r="I44">
        <f t="shared" si="0"/>
        <v>3.1758241758241761</v>
      </c>
      <c r="J44">
        <f t="shared" si="1"/>
        <v>18.576634102981107</v>
      </c>
      <c r="K44" s="5">
        <f t="shared" si="15"/>
        <v>-1.5458937198067568E-2</v>
      </c>
      <c r="L44" s="3">
        <v>101.9</v>
      </c>
      <c r="M44" s="3">
        <v>111.5</v>
      </c>
      <c r="N44" s="5">
        <f t="shared" si="10"/>
        <v>1.0942100098135426</v>
      </c>
      <c r="P44">
        <f t="shared" si="2"/>
        <v>0</v>
      </c>
      <c r="Q44" s="3"/>
      <c r="R44">
        <f t="shared" si="7"/>
        <v>1931</v>
      </c>
      <c r="S44">
        <v>73.97</v>
      </c>
      <c r="T44" s="10">
        <f t="shared" si="3"/>
        <v>1931</v>
      </c>
      <c r="U44" s="5">
        <v>169.3</v>
      </c>
      <c r="V44">
        <v>164</v>
      </c>
      <c r="W44" s="18">
        <v>1216</v>
      </c>
      <c r="X44" s="18">
        <f t="shared" si="4"/>
        <v>741.46341463414637</v>
      </c>
      <c r="Y44" s="23">
        <v>107.25806451612902</v>
      </c>
      <c r="AA44" s="23">
        <v>18.576634102981107</v>
      </c>
    </row>
    <row r="45" spans="1:27" x14ac:dyDescent="0.3">
      <c r="A45">
        <f t="shared" si="6"/>
        <v>1932</v>
      </c>
      <c r="D45">
        <v>5.6</v>
      </c>
      <c r="E45">
        <v>163</v>
      </c>
      <c r="F45">
        <v>67</v>
      </c>
      <c r="G45">
        <v>11.2</v>
      </c>
      <c r="I45">
        <f t="shared" si="0"/>
        <v>3.4355828220858893</v>
      </c>
      <c r="J45">
        <f t="shared" si="1"/>
        <v>20.09606372487989</v>
      </c>
      <c r="K45" s="5">
        <f t="shared" si="15"/>
        <v>-9.0284592737978397E-2</v>
      </c>
      <c r="L45" s="3">
        <v>92.7</v>
      </c>
      <c r="M45" s="3">
        <v>112.3</v>
      </c>
      <c r="N45" s="5">
        <f t="shared" si="10"/>
        <v>1.2114347357065802</v>
      </c>
      <c r="P45">
        <f t="shared" si="2"/>
        <v>0</v>
      </c>
      <c r="Q45" s="3"/>
      <c r="R45">
        <f t="shared" si="7"/>
        <v>1932</v>
      </c>
      <c r="S45">
        <v>73.349999999999994</v>
      </c>
      <c r="T45" s="10">
        <f t="shared" si="3"/>
        <v>1932</v>
      </c>
      <c r="U45" s="5">
        <v>144.19999999999999</v>
      </c>
      <c r="V45">
        <v>166</v>
      </c>
      <c r="W45" s="18">
        <v>1287</v>
      </c>
      <c r="X45" s="18">
        <f t="shared" si="4"/>
        <v>775.30120481927702</v>
      </c>
      <c r="Y45" s="23">
        <v>100.26881720430107</v>
      </c>
      <c r="AA45" s="23">
        <v>20.09606372487989</v>
      </c>
    </row>
    <row r="46" spans="1:27" x14ac:dyDescent="0.3">
      <c r="A46">
        <f t="shared" si="6"/>
        <v>1933</v>
      </c>
      <c r="D46">
        <v>5.52</v>
      </c>
      <c r="E46">
        <v>155</v>
      </c>
      <c r="F46">
        <v>66.7</v>
      </c>
      <c r="G46">
        <v>11.8</v>
      </c>
      <c r="I46">
        <f t="shared" si="0"/>
        <v>3.5612903225806449</v>
      </c>
      <c r="J46">
        <f t="shared" si="1"/>
        <v>20.83137591831559</v>
      </c>
      <c r="K46" s="5">
        <f t="shared" si="15"/>
        <v>2.9126213592232997E-2</v>
      </c>
      <c r="L46" s="3">
        <v>95.4</v>
      </c>
      <c r="M46" s="3">
        <v>110.5</v>
      </c>
      <c r="N46" s="5">
        <f t="shared" si="10"/>
        <v>1.1582809224318658</v>
      </c>
      <c r="P46">
        <f t="shared" si="2"/>
        <v>0</v>
      </c>
      <c r="Q46" s="3"/>
      <c r="R46">
        <f t="shared" si="7"/>
        <v>1933</v>
      </c>
      <c r="S46">
        <v>72.08</v>
      </c>
      <c r="T46" s="10">
        <f t="shared" si="3"/>
        <v>1933</v>
      </c>
      <c r="U46" s="5">
        <v>141.5</v>
      </c>
      <c r="V46">
        <v>172</v>
      </c>
      <c r="W46" s="18">
        <v>1376</v>
      </c>
      <c r="X46" s="18">
        <f t="shared" si="4"/>
        <v>800</v>
      </c>
      <c r="Y46" s="23">
        <v>101.61290322580645</v>
      </c>
      <c r="AA46" s="23">
        <v>20.83137591831559</v>
      </c>
    </row>
    <row r="47" spans="1:27" x14ac:dyDescent="0.3">
      <c r="A47">
        <f t="shared" si="6"/>
        <v>1934</v>
      </c>
      <c r="D47">
        <v>5.33</v>
      </c>
      <c r="E47">
        <v>160</v>
      </c>
      <c r="F47">
        <v>67.099999999999994</v>
      </c>
      <c r="G47">
        <v>12.1</v>
      </c>
      <c r="I47">
        <f t="shared" si="0"/>
        <v>3.3312500000000003</v>
      </c>
      <c r="J47">
        <f t="shared" si="1"/>
        <v>19.485780361091969</v>
      </c>
      <c r="K47" s="5">
        <f t="shared" si="15"/>
        <v>7.1278825995807038E-2</v>
      </c>
      <c r="L47" s="3">
        <v>102.2</v>
      </c>
      <c r="M47" s="3">
        <v>107.7</v>
      </c>
      <c r="N47" s="5">
        <f t="shared" si="10"/>
        <v>1.0538160469667319</v>
      </c>
      <c r="P47">
        <f t="shared" si="2"/>
        <v>0</v>
      </c>
      <c r="Q47" s="3"/>
      <c r="R47">
        <f t="shared" si="7"/>
        <v>1934</v>
      </c>
      <c r="S47">
        <v>70.02</v>
      </c>
      <c r="T47" s="10">
        <f t="shared" si="3"/>
        <v>1934</v>
      </c>
      <c r="U47" s="5">
        <v>154.30000000000001</v>
      </c>
      <c r="V47">
        <v>169</v>
      </c>
      <c r="W47" s="18">
        <v>1296</v>
      </c>
      <c r="X47" s="18">
        <f t="shared" si="4"/>
        <v>766.86390532544374</v>
      </c>
      <c r="Y47" s="23">
        <v>111.82795698924731</v>
      </c>
      <c r="AA47" s="23">
        <v>19.485780361091969</v>
      </c>
    </row>
    <row r="48" spans="1:27" x14ac:dyDescent="0.3">
      <c r="A48">
        <f t="shared" si="6"/>
        <v>1935</v>
      </c>
      <c r="D48">
        <v>5.01</v>
      </c>
      <c r="E48">
        <v>164</v>
      </c>
      <c r="F48">
        <v>68</v>
      </c>
      <c r="G48">
        <v>12.6</v>
      </c>
      <c r="I48">
        <f t="shared" si="0"/>
        <v>3.0548780487804876</v>
      </c>
      <c r="J48">
        <f t="shared" si="1"/>
        <v>17.869173039687137</v>
      </c>
      <c r="K48" s="5">
        <f t="shared" si="15"/>
        <v>8.8062622309197591E-2</v>
      </c>
      <c r="L48" s="3">
        <v>111.2</v>
      </c>
      <c r="M48" s="3">
        <v>105.3</v>
      </c>
      <c r="N48" s="5">
        <f t="shared" si="10"/>
        <v>0.94694244604316546</v>
      </c>
      <c r="O48" s="6">
        <v>46161</v>
      </c>
      <c r="P48">
        <f t="shared" si="2"/>
        <v>1.1540250000000001</v>
      </c>
      <c r="Q48" s="3">
        <f t="shared" si="8"/>
        <v>0.91245856892181709</v>
      </c>
      <c r="R48">
        <f t="shared" si="7"/>
        <v>1935</v>
      </c>
      <c r="S48">
        <v>66.819999999999993</v>
      </c>
      <c r="T48" s="10">
        <f t="shared" si="3"/>
        <v>1935</v>
      </c>
      <c r="U48" s="5">
        <v>169.5</v>
      </c>
      <c r="V48">
        <v>166</v>
      </c>
      <c r="W48" s="18">
        <v>1363</v>
      </c>
      <c r="X48" s="18">
        <f t="shared" si="4"/>
        <v>821.08433734939763</v>
      </c>
      <c r="Y48" s="23">
        <v>111.29032258064515</v>
      </c>
      <c r="AA48" s="23">
        <v>17.869173039687137</v>
      </c>
    </row>
    <row r="49" spans="1:27" x14ac:dyDescent="0.3">
      <c r="A49">
        <v>1936</v>
      </c>
      <c r="D49">
        <v>4.67</v>
      </c>
      <c r="E49">
        <v>166</v>
      </c>
      <c r="F49">
        <v>70.3</v>
      </c>
      <c r="G49">
        <v>14.5</v>
      </c>
      <c r="I49">
        <f t="shared" si="0"/>
        <v>2.8132530120481927</v>
      </c>
      <c r="J49">
        <f t="shared" si="1"/>
        <v>16.455813971617708</v>
      </c>
      <c r="K49" s="5">
        <f t="shared" si="15"/>
        <v>0.14478417266187038</v>
      </c>
      <c r="L49" s="3">
        <v>127.3</v>
      </c>
      <c r="M49" s="3">
        <v>104</v>
      </c>
      <c r="N49" s="5">
        <f t="shared" si="10"/>
        <v>0.81696779261586805</v>
      </c>
      <c r="P49">
        <f t="shared" si="2"/>
        <v>0</v>
      </c>
      <c r="Q49" s="3"/>
      <c r="R49">
        <v>1936</v>
      </c>
      <c r="S49">
        <v>63.1</v>
      </c>
      <c r="T49" s="10">
        <f t="shared" si="3"/>
        <v>1936</v>
      </c>
      <c r="U49" s="5">
        <v>193</v>
      </c>
      <c r="V49" t="s">
        <v>58</v>
      </c>
      <c r="W49" t="s">
        <v>36</v>
      </c>
      <c r="Y49" s="23">
        <v>113.44086021505377</v>
      </c>
      <c r="AA49" s="23">
        <v>16.455813971617708</v>
      </c>
    </row>
    <row r="50" spans="1:27" x14ac:dyDescent="0.3">
      <c r="A50">
        <v>1937</v>
      </c>
      <c r="D50">
        <v>4.3</v>
      </c>
      <c r="E50">
        <v>172</v>
      </c>
      <c r="F50">
        <v>73.099999999999994</v>
      </c>
      <c r="G50">
        <v>18.3</v>
      </c>
      <c r="I50">
        <f t="shared" si="0"/>
        <v>2.5</v>
      </c>
      <c r="J50">
        <f t="shared" si="1"/>
        <v>14.623474942658135</v>
      </c>
      <c r="K50" s="5">
        <f t="shared" si="15"/>
        <v>8.0125687352710084E-2</v>
      </c>
      <c r="L50" s="3">
        <v>137.5</v>
      </c>
      <c r="M50" s="3">
        <v>104.3</v>
      </c>
      <c r="N50" s="5">
        <f t="shared" si="10"/>
        <v>0.75854545454545452</v>
      </c>
      <c r="P50">
        <f t="shared" si="2"/>
        <v>0</v>
      </c>
      <c r="Q50" s="3"/>
      <c r="R50">
        <v>1937</v>
      </c>
      <c r="S50">
        <v>59.61</v>
      </c>
      <c r="T50" s="10">
        <f t="shared" si="3"/>
        <v>1937</v>
      </c>
      <c r="U50" s="5">
        <v>203.2</v>
      </c>
      <c r="Y50" s="23">
        <v>121.50537634408603</v>
      </c>
      <c r="AA50" s="23">
        <v>14.623474942658135</v>
      </c>
    </row>
    <row r="51" spans="1:27" x14ac:dyDescent="0.3">
      <c r="A51">
        <v>1938</v>
      </c>
      <c r="D51">
        <v>4.1399999999999997</v>
      </c>
      <c r="E51">
        <v>169</v>
      </c>
      <c r="F51">
        <v>74.900000000000006</v>
      </c>
      <c r="G51">
        <v>23.9</v>
      </c>
      <c r="I51">
        <f t="shared" si="0"/>
        <v>2.449704142011834</v>
      </c>
      <c r="J51">
        <f t="shared" si="1"/>
        <v>14.329274855054361</v>
      </c>
      <c r="K51" s="5">
        <f t="shared" si="15"/>
        <v>-4.7272727272727244E-2</v>
      </c>
      <c r="L51" s="3">
        <v>131</v>
      </c>
      <c r="M51" s="3">
        <v>105.3</v>
      </c>
      <c r="N51" s="5">
        <f t="shared" si="10"/>
        <v>0.80381679389312977</v>
      </c>
      <c r="P51">
        <f t="shared" si="2"/>
        <v>0</v>
      </c>
      <c r="Q51" s="3"/>
      <c r="R51">
        <v>1938</v>
      </c>
      <c r="S51">
        <v>55.17</v>
      </c>
      <c r="T51" s="10">
        <f t="shared" si="3"/>
        <v>1938</v>
      </c>
      <c r="U51" s="5">
        <v>192.9</v>
      </c>
      <c r="Y51" s="23">
        <v>116.66666666666666</v>
      </c>
      <c r="AA51" s="23">
        <v>14.329274855054361</v>
      </c>
    </row>
    <row r="52" spans="1:27" x14ac:dyDescent="0.3">
      <c r="A52">
        <v>1939</v>
      </c>
      <c r="D52">
        <v>4</v>
      </c>
      <c r="E52">
        <v>166</v>
      </c>
      <c r="F52">
        <v>77.3</v>
      </c>
      <c r="G52">
        <v>27.4</v>
      </c>
      <c r="H52">
        <v>85.5</v>
      </c>
      <c r="I52">
        <f t="shared" si="0"/>
        <v>2.4096385542168677</v>
      </c>
      <c r="J52">
        <f t="shared" si="1"/>
        <v>14.094915607381337</v>
      </c>
      <c r="K52" s="5">
        <f t="shared" si="15"/>
        <v>0.10687022900763354</v>
      </c>
      <c r="L52" s="3">
        <v>145</v>
      </c>
      <c r="M52" s="3">
        <v>105.5</v>
      </c>
      <c r="N52" s="5">
        <f t="shared" si="10"/>
        <v>0.72758620689655173</v>
      </c>
      <c r="O52" s="6">
        <v>52095</v>
      </c>
      <c r="P52">
        <f t="shared" si="2"/>
        <v>1.3023750000000001</v>
      </c>
      <c r="Q52" s="3">
        <f t="shared" si="8"/>
        <v>0.81005854688549761</v>
      </c>
      <c r="R52">
        <v>1939</v>
      </c>
      <c r="S52">
        <v>50.23</v>
      </c>
      <c r="T52" s="10">
        <f t="shared" si="3"/>
        <v>1939</v>
      </c>
      <c r="U52" s="5">
        <v>209.4</v>
      </c>
      <c r="Y52" s="23">
        <v>116.39784946236558</v>
      </c>
      <c r="AA52" s="23">
        <v>14.094915607381337</v>
      </c>
    </row>
    <row r="53" spans="1:27" x14ac:dyDescent="0.3">
      <c r="C53" t="s">
        <v>36</v>
      </c>
      <c r="D53" t="s">
        <v>36</v>
      </c>
      <c r="F53" t="s">
        <v>36</v>
      </c>
      <c r="G53" t="s">
        <v>36</v>
      </c>
      <c r="H53" t="s">
        <v>38</v>
      </c>
      <c r="I53" t="s">
        <v>39</v>
      </c>
      <c r="J53" t="s">
        <v>36</v>
      </c>
      <c r="L53" t="s">
        <v>35</v>
      </c>
      <c r="M53" t="s">
        <v>35</v>
      </c>
      <c r="N53" t="s">
        <v>40</v>
      </c>
      <c r="Y53" t="s">
        <v>92</v>
      </c>
    </row>
    <row r="54" spans="1:27" x14ac:dyDescent="0.3">
      <c r="D54" t="s">
        <v>37</v>
      </c>
      <c r="E54" t="s">
        <v>94</v>
      </c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103"/>
  <sheetViews>
    <sheetView workbookViewId="0">
      <pane ySplit="1" topLeftCell="A2" activePane="bottomLeft" state="frozen"/>
      <selection pane="bottomLeft" activeCell="P1" sqref="P1"/>
    </sheetView>
  </sheetViews>
  <sheetFormatPr defaultColWidth="10.33203125" defaultRowHeight="14.4" x14ac:dyDescent="0.3"/>
  <cols>
    <col min="1" max="1" width="6.5546875" customWidth="1"/>
    <col min="2" max="2" width="8.6640625" customWidth="1"/>
    <col min="3" max="4" width="12.33203125" customWidth="1"/>
    <col min="5" max="5" width="9.88671875" customWidth="1"/>
    <col min="6" max="6" width="9.109375" customWidth="1"/>
    <col min="7" max="7" width="12.33203125" customWidth="1"/>
    <col min="8" max="9" width="9.44140625" customWidth="1"/>
    <col min="10" max="10" width="12.33203125" customWidth="1"/>
    <col min="11" max="11" width="8" customWidth="1"/>
    <col min="12" max="12" width="7.77734375" customWidth="1"/>
    <col min="13" max="13" width="12.33203125" customWidth="1"/>
    <col min="14" max="14" width="9.33203125" customWidth="1"/>
    <col min="15" max="15" width="12.33203125" customWidth="1"/>
    <col min="16" max="16" width="10.6640625" customWidth="1"/>
    <col min="17" max="17" width="8.77734375" customWidth="1"/>
    <col min="18" max="18" width="10" customWidth="1"/>
    <col min="19" max="19" width="9.33203125" customWidth="1"/>
    <col min="20" max="20" width="9.44140625" customWidth="1"/>
    <col min="21" max="21" width="11.44140625" customWidth="1"/>
    <col min="22" max="22" width="10.6640625" customWidth="1"/>
  </cols>
  <sheetData>
    <row r="1" spans="1:27" ht="115.2" x14ac:dyDescent="0.3">
      <c r="A1" s="2" t="s">
        <v>7</v>
      </c>
      <c r="B1" s="2" t="s">
        <v>59</v>
      </c>
      <c r="C1" s="2" t="s">
        <v>60</v>
      </c>
      <c r="D1" s="2" t="s">
        <v>96</v>
      </c>
      <c r="E1" s="2" t="s">
        <v>62</v>
      </c>
      <c r="F1" s="2" t="s">
        <v>9</v>
      </c>
      <c r="G1" s="2" t="s">
        <v>19</v>
      </c>
      <c r="H1" s="2" t="s">
        <v>22</v>
      </c>
      <c r="I1" s="2" t="s">
        <v>93</v>
      </c>
      <c r="J1" s="2" t="s">
        <v>61</v>
      </c>
      <c r="K1" s="2" t="s">
        <v>77</v>
      </c>
      <c r="L1" s="2" t="s">
        <v>13</v>
      </c>
      <c r="M1" s="2" t="s">
        <v>16</v>
      </c>
      <c r="N1" s="2" t="s">
        <v>10</v>
      </c>
      <c r="O1" s="2" t="s">
        <v>14</v>
      </c>
      <c r="P1" s="2" t="s">
        <v>12</v>
      </c>
      <c r="Q1" s="2" t="s">
        <v>18</v>
      </c>
      <c r="R1" s="2" t="s">
        <v>25</v>
      </c>
      <c r="S1" s="2" t="s">
        <v>78</v>
      </c>
      <c r="T1" s="2" t="s">
        <v>79</v>
      </c>
      <c r="U1" s="2" t="s">
        <v>80</v>
      </c>
      <c r="V1" s="2" t="s">
        <v>28</v>
      </c>
      <c r="W1" s="12" t="s">
        <v>30</v>
      </c>
      <c r="X1" s="2" t="s">
        <v>53</v>
      </c>
      <c r="Y1" s="2" t="s">
        <v>54</v>
      </c>
      <c r="Z1" s="2"/>
      <c r="AA1" s="2"/>
    </row>
    <row r="2" spans="1:27" x14ac:dyDescent="0.3">
      <c r="B2" s="7" t="s">
        <v>8</v>
      </c>
      <c r="C2" s="7"/>
      <c r="D2" s="7"/>
      <c r="E2" s="8"/>
      <c r="H2" s="6"/>
      <c r="I2" s="6"/>
      <c r="J2" s="7"/>
      <c r="K2" s="6"/>
      <c r="N2" s="9"/>
      <c r="O2" s="9"/>
      <c r="W2" s="13"/>
      <c r="Y2" s="9"/>
    </row>
    <row r="3" spans="1:27" x14ac:dyDescent="0.3">
      <c r="A3">
        <v>1894</v>
      </c>
      <c r="B3" s="6">
        <v>13264</v>
      </c>
      <c r="C3" s="6">
        <v>12384</v>
      </c>
      <c r="D3" s="6">
        <f>C3+P3</f>
        <v>12384</v>
      </c>
      <c r="E3" s="6">
        <f t="shared" ref="E3:E48" si="0">B3-J3</f>
        <v>1427</v>
      </c>
      <c r="F3" s="6">
        <v>465</v>
      </c>
      <c r="G3" s="6">
        <v>0</v>
      </c>
      <c r="H3" s="6">
        <v>547</v>
      </c>
      <c r="I3" s="6"/>
      <c r="J3" s="6">
        <f t="shared" ref="J3:J48" si="1">C3-H3</f>
        <v>11837</v>
      </c>
      <c r="K3" s="6">
        <v>29161</v>
      </c>
      <c r="L3" s="6">
        <v>8750</v>
      </c>
      <c r="M3">
        <f>L3/K3</f>
        <v>0.30005829704056786</v>
      </c>
      <c r="N3" s="9">
        <f t="shared" ref="N3:N48" si="2">(E3-F3-R3)/E3</f>
        <v>0.55912271304751882</v>
      </c>
      <c r="O3" s="9">
        <f>1-(1-N3)/(0.67+0.33*M3-0.67*N3)</f>
        <v>-0.11782312251378868</v>
      </c>
      <c r="Q3" s="6">
        <v>8750</v>
      </c>
      <c r="R3" s="6">
        <f t="shared" ref="R3:R48" si="3">H3*M3</f>
        <v>164.13188848119063</v>
      </c>
      <c r="S3" s="22">
        <v>0.44087728695248118</v>
      </c>
      <c r="T3" s="22">
        <v>0.55912271304751882</v>
      </c>
      <c r="U3" s="22">
        <v>-0.11782312251378868</v>
      </c>
      <c r="W3" s="13">
        <f>LN(B3)</f>
        <v>9.4928088773750758</v>
      </c>
      <c r="Y3" s="9"/>
      <c r="Z3" s="10"/>
    </row>
    <row r="4" spans="1:27" x14ac:dyDescent="0.3">
      <c r="A4">
        <f t="shared" ref="A4:A48" si="4">A3 +1</f>
        <v>1895</v>
      </c>
      <c r="B4" s="6">
        <v>13737</v>
      </c>
      <c r="C4" s="6">
        <v>12421</v>
      </c>
      <c r="D4" s="6">
        <f t="shared" ref="D4:D48" si="5">C4+P4</f>
        <v>12421</v>
      </c>
      <c r="E4" s="6">
        <f t="shared" si="0"/>
        <v>1977</v>
      </c>
      <c r="F4">
        <v>438</v>
      </c>
      <c r="G4">
        <v>0</v>
      </c>
      <c r="H4" s="6">
        <v>661</v>
      </c>
      <c r="I4" s="6"/>
      <c r="J4" s="6">
        <f t="shared" si="1"/>
        <v>11760</v>
      </c>
      <c r="K4" s="6">
        <v>30046</v>
      </c>
      <c r="L4" s="6">
        <v>8750</v>
      </c>
      <c r="M4">
        <f t="shared" ref="M4:M48" si="6">L4/K4</f>
        <v>0.29122012913532586</v>
      </c>
      <c r="N4" s="9">
        <f t="shared" si="2"/>
        <v>0.68108421580250367</v>
      </c>
      <c r="O4" s="9">
        <f t="shared" ref="O4:O48" si="7">1-(1-N4)/(0.67+0.33*M4-0.67*N4)</f>
        <v>-2.9503769620301323E-2</v>
      </c>
      <c r="Q4" s="6">
        <v>8750</v>
      </c>
      <c r="R4" s="6">
        <f t="shared" si="3"/>
        <v>192.49650535845038</v>
      </c>
      <c r="S4" s="22">
        <v>0.31891578419749633</v>
      </c>
      <c r="T4" s="22">
        <v>0.68108421580250367</v>
      </c>
      <c r="U4" s="22">
        <v>-2.9503769620301323E-2</v>
      </c>
      <c r="W4" s="13">
        <f t="shared" ref="W4:W48" si="8">LN(B4)</f>
        <v>9.5278482013252059</v>
      </c>
      <c r="X4">
        <f>(B4/B3 -1)*10</f>
        <v>0.35660434258142359</v>
      </c>
      <c r="Y4" s="9"/>
      <c r="Z4" s="10"/>
    </row>
    <row r="5" spans="1:27" x14ac:dyDescent="0.3">
      <c r="A5">
        <f t="shared" si="4"/>
        <v>1896</v>
      </c>
      <c r="B5" s="6">
        <v>13328</v>
      </c>
      <c r="C5" s="6">
        <v>11937</v>
      </c>
      <c r="D5" s="6">
        <f t="shared" si="5"/>
        <v>11937</v>
      </c>
      <c r="E5" s="6">
        <f t="shared" si="0"/>
        <v>1900</v>
      </c>
      <c r="F5">
        <v>431</v>
      </c>
      <c r="G5">
        <v>0</v>
      </c>
      <c r="H5" s="6">
        <v>509</v>
      </c>
      <c r="I5" s="6"/>
      <c r="J5" s="6">
        <f t="shared" si="1"/>
        <v>11428</v>
      </c>
      <c r="K5" s="6">
        <v>30424</v>
      </c>
      <c r="L5" s="6">
        <v>8000</v>
      </c>
      <c r="M5">
        <f t="shared" si="6"/>
        <v>0.26295030239284778</v>
      </c>
      <c r="N5" s="9">
        <f t="shared" si="2"/>
        <v>0.70271489267475817</v>
      </c>
      <c r="O5" s="9">
        <f t="shared" si="7"/>
        <v>-3.9623369471796677E-2</v>
      </c>
      <c r="Q5" s="6">
        <v>8000</v>
      </c>
      <c r="R5" s="6">
        <f t="shared" si="3"/>
        <v>133.84170391795951</v>
      </c>
      <c r="S5" s="22">
        <v>0.3053198399556537</v>
      </c>
      <c r="T5" s="22">
        <v>0.6946801600443463</v>
      </c>
      <c r="U5" s="22">
        <v>-4.7992203392663191E-2</v>
      </c>
      <c r="W5" s="13">
        <f t="shared" si="8"/>
        <v>9.4976223644066238</v>
      </c>
      <c r="X5">
        <f t="shared" ref="X5:X48" si="9">(B5/B4 -1)*10</f>
        <v>-0.29773604134818332</v>
      </c>
      <c r="Y5" s="9"/>
      <c r="Z5" s="10"/>
    </row>
    <row r="6" spans="1:27" x14ac:dyDescent="0.3">
      <c r="A6">
        <f t="shared" si="4"/>
        <v>1897</v>
      </c>
      <c r="B6" s="6">
        <v>13045</v>
      </c>
      <c r="C6" s="6">
        <v>11481</v>
      </c>
      <c r="D6" s="6">
        <f t="shared" si="5"/>
        <v>11481</v>
      </c>
      <c r="E6" s="6">
        <f t="shared" si="0"/>
        <v>2003</v>
      </c>
      <c r="F6">
        <v>333</v>
      </c>
      <c r="G6">
        <v>0</v>
      </c>
      <c r="H6" s="6">
        <v>439</v>
      </c>
      <c r="I6" s="6"/>
      <c r="J6" s="6">
        <f t="shared" si="1"/>
        <v>11042</v>
      </c>
      <c r="K6" s="6">
        <v>29550</v>
      </c>
      <c r="L6" s="6">
        <v>7000</v>
      </c>
      <c r="M6">
        <f t="shared" si="6"/>
        <v>0.23688663282571912</v>
      </c>
      <c r="N6" s="9">
        <f t="shared" si="2"/>
        <v>0.78183063813754838</v>
      </c>
      <c r="O6" s="9">
        <f t="shared" si="7"/>
        <v>2.7532016308324248E-2</v>
      </c>
      <c r="Q6" s="6">
        <v>7000</v>
      </c>
      <c r="R6" s="6">
        <f t="shared" si="3"/>
        <v>103.9932318104907</v>
      </c>
      <c r="S6" s="22">
        <v>0.21806049491541446</v>
      </c>
      <c r="T6" s="22">
        <v>0.78193950508458554</v>
      </c>
      <c r="U6" s="22">
        <v>2.7701159633419348E-2</v>
      </c>
      <c r="W6" s="13">
        <f>LN(B6)</f>
        <v>9.4761601975708292</v>
      </c>
      <c r="X6">
        <f t="shared" si="9"/>
        <v>-0.21233493397358916</v>
      </c>
      <c r="Y6" s="9"/>
      <c r="Z6" s="10"/>
    </row>
    <row r="7" spans="1:27" x14ac:dyDescent="0.3">
      <c r="A7">
        <f t="shared" si="4"/>
        <v>1898</v>
      </c>
      <c r="B7" s="6">
        <v>17261</v>
      </c>
      <c r="C7" s="6">
        <v>13364</v>
      </c>
      <c r="D7" s="6">
        <f t="shared" si="5"/>
        <v>13364</v>
      </c>
      <c r="E7" s="6">
        <f t="shared" si="0"/>
        <v>4795</v>
      </c>
      <c r="F7">
        <v>290</v>
      </c>
      <c r="G7" s="6">
        <v>1610</v>
      </c>
      <c r="H7" s="6">
        <v>898</v>
      </c>
      <c r="I7" s="6"/>
      <c r="J7" s="6">
        <f t="shared" si="1"/>
        <v>12466</v>
      </c>
      <c r="K7" s="6">
        <v>27175</v>
      </c>
      <c r="L7" s="6">
        <v>6350</v>
      </c>
      <c r="M7">
        <f t="shared" si="6"/>
        <v>0.23367065317387303</v>
      </c>
      <c r="N7" s="9">
        <f t="shared" si="2"/>
        <v>0.89575886411884509</v>
      </c>
      <c r="O7" s="9">
        <f t="shared" si="7"/>
        <v>0.29064923190592939</v>
      </c>
      <c r="Q7" s="6">
        <v>5850</v>
      </c>
      <c r="R7" s="6">
        <f t="shared" si="3"/>
        <v>209.83624655013799</v>
      </c>
      <c r="S7" s="22">
        <v>0.10424113588115491</v>
      </c>
      <c r="T7" s="22">
        <v>0.89575886411884509</v>
      </c>
      <c r="U7" s="22">
        <v>0.29064923190592939</v>
      </c>
      <c r="W7" s="13">
        <f t="shared" si="8"/>
        <v>9.75620490038669</v>
      </c>
      <c r="X7">
        <f t="shared" si="9"/>
        <v>3.231889612878498</v>
      </c>
      <c r="Y7" s="9"/>
      <c r="Z7" s="10"/>
    </row>
    <row r="8" spans="1:27" x14ac:dyDescent="0.3">
      <c r="A8">
        <f t="shared" si="4"/>
        <v>1899</v>
      </c>
      <c r="B8" s="6">
        <v>24406</v>
      </c>
      <c r="C8" s="6">
        <v>18927</v>
      </c>
      <c r="D8" s="6">
        <f t="shared" si="5"/>
        <v>18927</v>
      </c>
      <c r="E8" s="6">
        <f t="shared" si="0"/>
        <v>6809</v>
      </c>
      <c r="F8">
        <v>281</v>
      </c>
      <c r="G8" s="6">
        <v>1001</v>
      </c>
      <c r="H8" s="6">
        <v>1330</v>
      </c>
      <c r="I8" s="6"/>
      <c r="J8" s="6">
        <f t="shared" si="1"/>
        <v>17597</v>
      </c>
      <c r="K8" s="6">
        <v>29533</v>
      </c>
      <c r="L8" s="6">
        <v>5500</v>
      </c>
      <c r="M8">
        <f t="shared" si="6"/>
        <v>0.18623235025226018</v>
      </c>
      <c r="N8" s="9">
        <f t="shared" si="2"/>
        <v>0.92235438010933968</v>
      </c>
      <c r="O8" s="9">
        <f t="shared" si="7"/>
        <v>0.31577247725644542</v>
      </c>
      <c r="Q8" s="6">
        <v>5500</v>
      </c>
      <c r="R8" s="6">
        <f t="shared" si="3"/>
        <v>247.68902583550604</v>
      </c>
      <c r="S8" s="22">
        <v>7.7645619890660322E-2</v>
      </c>
      <c r="T8" s="22">
        <v>0.92235438010933968</v>
      </c>
      <c r="U8" s="22">
        <v>0.31577247725644542</v>
      </c>
      <c r="W8" s="13">
        <f t="shared" si="8"/>
        <v>10.102584282691785</v>
      </c>
      <c r="X8">
        <f t="shared" si="9"/>
        <v>4.1393893748913735</v>
      </c>
      <c r="Y8" s="9"/>
      <c r="Z8" s="10"/>
    </row>
    <row r="9" spans="1:27" x14ac:dyDescent="0.3">
      <c r="A9">
        <f t="shared" si="4"/>
        <v>1900</v>
      </c>
      <c r="B9" s="6">
        <v>28829</v>
      </c>
      <c r="C9" s="6">
        <v>23585</v>
      </c>
      <c r="D9" s="6">
        <f t="shared" si="5"/>
        <v>23585</v>
      </c>
      <c r="E9" s="6">
        <f t="shared" si="0"/>
        <v>6811</v>
      </c>
      <c r="F9">
        <v>240</v>
      </c>
      <c r="G9" s="6">
        <v>1729</v>
      </c>
      <c r="H9" s="6">
        <v>1567</v>
      </c>
      <c r="I9" s="6"/>
      <c r="J9" s="6">
        <f t="shared" si="1"/>
        <v>22018</v>
      </c>
      <c r="K9" s="6">
        <v>32952</v>
      </c>
      <c r="L9" s="6">
        <v>3517</v>
      </c>
      <c r="M9">
        <f t="shared" si="6"/>
        <v>0.10673100267055111</v>
      </c>
      <c r="N9" s="9">
        <f t="shared" si="2"/>
        <v>0.94020738787479763</v>
      </c>
      <c r="O9" s="9">
        <f t="shared" si="7"/>
        <v>0.20575451053219063</v>
      </c>
      <c r="Q9" s="6">
        <v>3417</v>
      </c>
      <c r="R9" s="6">
        <f t="shared" si="3"/>
        <v>167.24748118475358</v>
      </c>
      <c r="S9" s="22">
        <v>5.9792612125202371E-2</v>
      </c>
      <c r="T9" s="22">
        <v>0.94020738787479763</v>
      </c>
      <c r="U9" s="22">
        <v>0.20575451053219063</v>
      </c>
      <c r="W9" s="13">
        <f t="shared" si="8"/>
        <v>10.269137103939993</v>
      </c>
      <c r="X9">
        <f t="shared" si="9"/>
        <v>1.8122592805047932</v>
      </c>
      <c r="Y9" s="9"/>
      <c r="Z9" s="10"/>
    </row>
    <row r="10" spans="1:27" x14ac:dyDescent="0.3">
      <c r="A10">
        <f t="shared" si="4"/>
        <v>1901</v>
      </c>
      <c r="B10" s="6">
        <v>35910</v>
      </c>
      <c r="C10" s="6">
        <v>25254</v>
      </c>
      <c r="D10" s="6">
        <f t="shared" si="5"/>
        <v>25254</v>
      </c>
      <c r="E10" s="6">
        <f t="shared" si="0"/>
        <v>11788</v>
      </c>
      <c r="F10">
        <v>42</v>
      </c>
      <c r="G10" s="6">
        <v>1956</v>
      </c>
      <c r="H10" s="6">
        <v>1132</v>
      </c>
      <c r="I10" s="6"/>
      <c r="J10" s="6">
        <f t="shared" si="1"/>
        <v>24122</v>
      </c>
      <c r="K10" s="6">
        <v>41927</v>
      </c>
      <c r="L10" s="6">
        <v>923</v>
      </c>
      <c r="M10">
        <f t="shared" si="6"/>
        <v>2.201445369332411E-2</v>
      </c>
      <c r="N10" s="9">
        <f t="shared" si="2"/>
        <v>0.99432300970640963</v>
      </c>
      <c r="O10" s="9">
        <f t="shared" si="7"/>
        <v>0.48709711525657673</v>
      </c>
      <c r="Q10" s="6">
        <v>853</v>
      </c>
      <c r="R10" s="6">
        <f t="shared" si="3"/>
        <v>24.920361580842894</v>
      </c>
      <c r="S10" s="22">
        <v>5.6769902935903671E-3</v>
      </c>
      <c r="T10" s="22">
        <v>0.99432300970640963</v>
      </c>
      <c r="U10" s="22">
        <v>0.48709711525657673</v>
      </c>
      <c r="W10" s="13">
        <f t="shared" si="8"/>
        <v>10.488771087220128</v>
      </c>
      <c r="X10">
        <f t="shared" si="9"/>
        <v>2.4562072912692079</v>
      </c>
      <c r="Y10" s="9"/>
      <c r="Z10" s="10"/>
    </row>
    <row r="11" spans="1:27" x14ac:dyDescent="0.3">
      <c r="A11">
        <f t="shared" si="4"/>
        <v>1902</v>
      </c>
      <c r="B11" s="6">
        <v>39122</v>
      </c>
      <c r="C11" s="6">
        <v>28845</v>
      </c>
      <c r="D11" s="6">
        <f t="shared" si="5"/>
        <v>28845</v>
      </c>
      <c r="E11" s="6">
        <f t="shared" si="0"/>
        <v>12185</v>
      </c>
      <c r="F11">
        <v>77</v>
      </c>
      <c r="G11" s="6">
        <v>2677</v>
      </c>
      <c r="H11" s="6">
        <v>1908</v>
      </c>
      <c r="I11" s="6"/>
      <c r="J11" s="6">
        <f t="shared" si="1"/>
        <v>26937</v>
      </c>
      <c r="K11" s="6">
        <v>49894</v>
      </c>
      <c r="L11" s="6">
        <v>2285</v>
      </c>
      <c r="M11">
        <f t="shared" si="6"/>
        <v>4.5797089830440535E-2</v>
      </c>
      <c r="N11" s="9">
        <f t="shared" si="2"/>
        <v>0.98650957345946</v>
      </c>
      <c r="O11" s="9">
        <f t="shared" si="7"/>
        <v>0.4414278003044303</v>
      </c>
      <c r="Q11" s="6">
        <v>2285</v>
      </c>
      <c r="R11" s="6">
        <f t="shared" si="3"/>
        <v>87.380847396480547</v>
      </c>
      <c r="S11" s="22">
        <v>1.3490426540540001E-2</v>
      </c>
      <c r="T11" s="22">
        <v>0.98650957345946</v>
      </c>
      <c r="U11" s="22">
        <v>0.4414278003044303</v>
      </c>
      <c r="W11" s="13">
        <f t="shared" si="8"/>
        <v>10.574440247586304</v>
      </c>
      <c r="X11">
        <f t="shared" si="9"/>
        <v>0.89445836814257884</v>
      </c>
      <c r="Y11" s="9"/>
      <c r="Z11" s="10"/>
    </row>
    <row r="12" spans="1:27" x14ac:dyDescent="0.3">
      <c r="A12">
        <f t="shared" si="4"/>
        <v>1903</v>
      </c>
      <c r="B12" s="6">
        <v>42784</v>
      </c>
      <c r="C12" s="6">
        <v>34918</v>
      </c>
      <c r="D12" s="6">
        <f t="shared" si="5"/>
        <v>34918</v>
      </c>
      <c r="E12" s="6">
        <f t="shared" si="0"/>
        <v>9894</v>
      </c>
      <c r="F12">
        <v>76</v>
      </c>
      <c r="G12" s="6">
        <v>3509</v>
      </c>
      <c r="H12" s="6">
        <v>2028</v>
      </c>
      <c r="I12" s="6"/>
      <c r="J12" s="6">
        <f t="shared" si="1"/>
        <v>32890</v>
      </c>
      <c r="K12" s="6">
        <v>55939</v>
      </c>
      <c r="L12" s="6">
        <v>2131</v>
      </c>
      <c r="M12">
        <f t="shared" si="6"/>
        <v>3.8095067841756196E-2</v>
      </c>
      <c r="N12" s="9">
        <f t="shared" si="2"/>
        <v>0.98451012759419032</v>
      </c>
      <c r="O12" s="9">
        <f t="shared" si="7"/>
        <v>0.32504787674277991</v>
      </c>
      <c r="Q12" s="6">
        <v>2131</v>
      </c>
      <c r="R12" s="6">
        <f t="shared" si="3"/>
        <v>77.256797583081564</v>
      </c>
      <c r="S12" s="22">
        <v>1.2854957019214908E-2</v>
      </c>
      <c r="T12" s="22">
        <v>0.98714504298078509</v>
      </c>
      <c r="U12" s="22">
        <v>0.39318166801088228</v>
      </c>
      <c r="W12" s="13">
        <f t="shared" si="8"/>
        <v>10.66391947990167</v>
      </c>
      <c r="X12">
        <f t="shared" si="9"/>
        <v>0.93604621440621649</v>
      </c>
      <c r="Y12" s="9"/>
      <c r="Z12" s="10"/>
    </row>
    <row r="13" spans="1:27" x14ac:dyDescent="0.3">
      <c r="A13">
        <f t="shared" si="4"/>
        <v>1904</v>
      </c>
      <c r="B13" s="6">
        <v>40323</v>
      </c>
      <c r="C13" s="6">
        <v>33528</v>
      </c>
      <c r="D13" s="6">
        <f t="shared" si="5"/>
        <v>33528</v>
      </c>
      <c r="E13" s="6">
        <f t="shared" si="0"/>
        <v>8573</v>
      </c>
      <c r="F13">
        <v>76</v>
      </c>
      <c r="G13" s="6">
        <v>3569</v>
      </c>
      <c r="H13" s="6">
        <v>1778</v>
      </c>
      <c r="I13" s="6"/>
      <c r="J13" s="6">
        <f t="shared" si="1"/>
        <v>31750</v>
      </c>
      <c r="K13" s="6">
        <v>61634</v>
      </c>
      <c r="L13" s="6">
        <v>2127</v>
      </c>
      <c r="M13">
        <f t="shared" si="6"/>
        <v>3.4510172956485057E-2</v>
      </c>
      <c r="N13" s="9">
        <f t="shared" si="2"/>
        <v>0.98397771054279359</v>
      </c>
      <c r="O13" s="9">
        <f t="shared" si="7"/>
        <v>0.27577278405194983</v>
      </c>
      <c r="Q13" s="6">
        <v>2127</v>
      </c>
      <c r="R13" s="6">
        <f t="shared" si="3"/>
        <v>61.359087516630431</v>
      </c>
      <c r="S13" s="22">
        <v>1.3270127283994793E-2</v>
      </c>
      <c r="T13" s="22">
        <v>0.98672987271600521</v>
      </c>
      <c r="U13" s="22">
        <v>0.34563325323401695</v>
      </c>
      <c r="W13" s="13">
        <f t="shared" si="8"/>
        <v>10.604677304739258</v>
      </c>
      <c r="X13">
        <f t="shared" si="9"/>
        <v>-0.57521503365744242</v>
      </c>
      <c r="Y13" s="9"/>
      <c r="Z13" s="10"/>
    </row>
    <row r="14" spans="1:27" x14ac:dyDescent="0.3">
      <c r="A14">
        <f t="shared" si="4"/>
        <v>1905</v>
      </c>
      <c r="B14" s="6">
        <v>44420</v>
      </c>
      <c r="C14" s="6">
        <v>37025</v>
      </c>
      <c r="D14" s="6">
        <f t="shared" si="5"/>
        <v>37025</v>
      </c>
      <c r="E14" s="6">
        <f t="shared" si="0"/>
        <v>9233</v>
      </c>
      <c r="F14">
        <v>75</v>
      </c>
      <c r="G14" s="6">
        <v>3861</v>
      </c>
      <c r="H14" s="6">
        <v>1838</v>
      </c>
      <c r="I14" s="6"/>
      <c r="J14" s="6">
        <f t="shared" si="1"/>
        <v>35187</v>
      </c>
      <c r="K14" s="6">
        <v>70525</v>
      </c>
      <c r="L14" s="6">
        <v>2072</v>
      </c>
      <c r="M14">
        <f t="shared" si="6"/>
        <v>2.9379652605459057E-2</v>
      </c>
      <c r="N14" s="9">
        <f t="shared" si="2"/>
        <v>0.9860283979758655</v>
      </c>
      <c r="O14" s="9">
        <f t="shared" si="7"/>
        <v>0.26682344985039008</v>
      </c>
      <c r="Q14" s="6">
        <v>2072</v>
      </c>
      <c r="R14" s="6">
        <f t="shared" si="3"/>
        <v>53.999801488833747</v>
      </c>
      <c r="S14" s="22">
        <v>1.1652046020127704E-2</v>
      </c>
      <c r="T14" s="22">
        <v>0.9883479539798723</v>
      </c>
      <c r="U14" s="22">
        <v>0.33425082650120064</v>
      </c>
      <c r="W14" s="13">
        <f t="shared" si="8"/>
        <v>10.701445097448419</v>
      </c>
      <c r="X14">
        <f t="shared" si="9"/>
        <v>1.0160454331274948</v>
      </c>
      <c r="Y14" s="9"/>
      <c r="Z14" s="10"/>
    </row>
    <row r="15" spans="1:27" x14ac:dyDescent="0.3">
      <c r="A15">
        <f t="shared" si="4"/>
        <v>1906</v>
      </c>
      <c r="B15" s="6">
        <v>61609</v>
      </c>
      <c r="C15" s="6">
        <v>53107</v>
      </c>
      <c r="D15" s="6">
        <f t="shared" si="5"/>
        <v>53107</v>
      </c>
      <c r="E15" s="6">
        <f t="shared" si="0"/>
        <v>11336</v>
      </c>
      <c r="F15">
        <v>74</v>
      </c>
      <c r="G15" s="6">
        <v>4344</v>
      </c>
      <c r="H15" s="6">
        <v>2834</v>
      </c>
      <c r="I15" s="6"/>
      <c r="J15" s="6">
        <f t="shared" si="1"/>
        <v>50273</v>
      </c>
      <c r="K15" s="6">
        <v>86245</v>
      </c>
      <c r="L15" s="6">
        <v>2102</v>
      </c>
      <c r="M15">
        <f t="shared" si="6"/>
        <v>2.4372427387094903E-2</v>
      </c>
      <c r="N15" s="9">
        <f t="shared" si="2"/>
        <v>0.98737901735929545</v>
      </c>
      <c r="O15" s="9">
        <f t="shared" si="7"/>
        <v>0.23504371825173398</v>
      </c>
      <c r="Q15" s="6">
        <v>2102</v>
      </c>
      <c r="R15" s="6">
        <f t="shared" si="3"/>
        <v>69.071459215026962</v>
      </c>
      <c r="S15" s="22">
        <v>1.0096786112563705E-2</v>
      </c>
      <c r="T15" s="22">
        <v>0.9899032138874363</v>
      </c>
      <c r="U15" s="22">
        <v>0.31814167187937759</v>
      </c>
      <c r="W15" s="13">
        <f t="shared" si="8"/>
        <v>11.02856324274558</v>
      </c>
      <c r="X15">
        <f t="shared" si="9"/>
        <v>3.8696533093201269</v>
      </c>
      <c r="Y15" s="9"/>
      <c r="Z15" s="10"/>
    </row>
    <row r="16" spans="1:27" x14ac:dyDescent="0.3">
      <c r="A16">
        <f t="shared" si="4"/>
        <v>1907</v>
      </c>
      <c r="B16" s="6">
        <v>72485</v>
      </c>
      <c r="C16" s="6">
        <v>65536</v>
      </c>
      <c r="D16" s="6">
        <f t="shared" si="5"/>
        <v>65536</v>
      </c>
      <c r="E16" s="6">
        <f t="shared" si="0"/>
        <v>10695</v>
      </c>
      <c r="F16">
        <v>362</v>
      </c>
      <c r="G16" s="6">
        <v>5184</v>
      </c>
      <c r="H16" s="6">
        <v>3746</v>
      </c>
      <c r="I16" s="6"/>
      <c r="J16" s="6">
        <f t="shared" si="1"/>
        <v>61790</v>
      </c>
      <c r="K16" s="6">
        <v>98526</v>
      </c>
      <c r="L16" s="6">
        <v>9611</v>
      </c>
      <c r="M16">
        <f t="shared" si="6"/>
        <v>9.7547855388425392E-2</v>
      </c>
      <c r="N16" s="9">
        <f t="shared" si="2"/>
        <v>0.93198557584992603</v>
      </c>
      <c r="O16" s="9">
        <f t="shared" si="7"/>
        <v>0.12533404190892894</v>
      </c>
      <c r="Q16" s="6">
        <v>9611</v>
      </c>
      <c r="R16" s="6">
        <f t="shared" si="3"/>
        <v>365.41426628504149</v>
      </c>
      <c r="S16" s="22">
        <v>5.0371460860400341E-2</v>
      </c>
      <c r="T16" s="22">
        <v>0.94962853913959966</v>
      </c>
      <c r="U16" s="22">
        <v>0.23609778370513623</v>
      </c>
      <c r="W16" s="13">
        <f t="shared" si="8"/>
        <v>11.191134922884999</v>
      </c>
      <c r="X16">
        <f t="shared" si="9"/>
        <v>1.7653264945056724</v>
      </c>
      <c r="Y16" s="9"/>
      <c r="Z16" s="10"/>
    </row>
    <row r="17" spans="1:26" x14ac:dyDescent="0.3">
      <c r="A17">
        <f t="shared" si="4"/>
        <v>1908</v>
      </c>
      <c r="B17" s="6">
        <v>47168</v>
      </c>
      <c r="C17" s="6">
        <v>41650</v>
      </c>
      <c r="D17" s="6">
        <f t="shared" si="5"/>
        <v>41650</v>
      </c>
      <c r="E17" s="6">
        <f t="shared" si="0"/>
        <v>7042</v>
      </c>
      <c r="F17">
        <v>717</v>
      </c>
      <c r="G17" s="6">
        <v>5214</v>
      </c>
      <c r="H17" s="6">
        <v>1524</v>
      </c>
      <c r="I17" s="6"/>
      <c r="J17" s="6">
        <f t="shared" si="1"/>
        <v>40126</v>
      </c>
      <c r="K17" s="6">
        <v>99190</v>
      </c>
      <c r="L17" s="6">
        <v>14963</v>
      </c>
      <c r="M17">
        <f t="shared" si="6"/>
        <v>0.1508519003931848</v>
      </c>
      <c r="N17" s="9">
        <f t="shared" si="2"/>
        <v>0.86553560122135564</v>
      </c>
      <c r="O17" s="9">
        <f t="shared" si="7"/>
        <v>3.8662955610181404E-2</v>
      </c>
      <c r="Q17" s="6">
        <v>14963</v>
      </c>
      <c r="R17" s="6">
        <f t="shared" si="3"/>
        <v>229.89829619921363</v>
      </c>
      <c r="S17" s="22">
        <v>0.11054147749232002</v>
      </c>
      <c r="T17" s="22">
        <v>0.88945852250767998</v>
      </c>
      <c r="U17" s="22">
        <v>0.10741294263130519</v>
      </c>
      <c r="W17" s="13">
        <f t="shared" si="8"/>
        <v>10.761470975549008</v>
      </c>
      <c r="X17">
        <f t="shared" si="9"/>
        <v>-3.4927226322687455</v>
      </c>
      <c r="Y17" s="9"/>
      <c r="Z17" s="10"/>
    </row>
    <row r="18" spans="1:26" x14ac:dyDescent="0.3">
      <c r="A18">
        <f t="shared" si="4"/>
        <v>1909</v>
      </c>
      <c r="B18" s="6">
        <v>54102</v>
      </c>
      <c r="C18" s="6">
        <v>46951</v>
      </c>
      <c r="D18" s="6">
        <f t="shared" si="5"/>
        <v>46951</v>
      </c>
      <c r="E18" s="6">
        <f t="shared" si="0"/>
        <v>9599</v>
      </c>
      <c r="F18">
        <v>658</v>
      </c>
      <c r="G18" s="6">
        <v>5214</v>
      </c>
      <c r="H18" s="6">
        <v>2448</v>
      </c>
      <c r="I18" s="6"/>
      <c r="J18" s="6">
        <f t="shared" si="1"/>
        <v>44503</v>
      </c>
      <c r="K18" s="6">
        <v>102441</v>
      </c>
      <c r="L18" s="6">
        <v>14962</v>
      </c>
      <c r="M18">
        <f t="shared" si="6"/>
        <v>0.14605480227643228</v>
      </c>
      <c r="N18" s="9">
        <f t="shared" si="2"/>
        <v>0.89420333826724596</v>
      </c>
      <c r="O18" s="9">
        <f t="shared" si="7"/>
        <v>0.11156348839077512</v>
      </c>
      <c r="Q18" s="6">
        <v>14962</v>
      </c>
      <c r="R18" s="6">
        <f t="shared" si="3"/>
        <v>357.54215597270621</v>
      </c>
      <c r="S18" s="22">
        <v>8.4298344481838261E-2</v>
      </c>
      <c r="T18" s="22">
        <v>0.91570165551816174</v>
      </c>
      <c r="U18" s="22">
        <v>0.1946888155254044</v>
      </c>
      <c r="W18" s="13">
        <f t="shared" si="8"/>
        <v>10.898626432727962</v>
      </c>
      <c r="X18">
        <f t="shared" si="9"/>
        <v>1.4700644504748972</v>
      </c>
      <c r="Y18" s="9"/>
      <c r="Z18" s="10"/>
    </row>
    <row r="19" spans="1:26" x14ac:dyDescent="0.3">
      <c r="A19">
        <f t="shared" si="4"/>
        <v>1910</v>
      </c>
      <c r="B19" s="6">
        <v>74708</v>
      </c>
      <c r="C19" s="6">
        <v>63135</v>
      </c>
      <c r="D19" s="6">
        <f t="shared" si="5"/>
        <v>63135</v>
      </c>
      <c r="E19" s="6">
        <f t="shared" si="0"/>
        <v>16234</v>
      </c>
      <c r="F19">
        <v>717</v>
      </c>
      <c r="G19" s="6">
        <v>5214</v>
      </c>
      <c r="H19" s="6">
        <v>4661</v>
      </c>
      <c r="I19" s="6"/>
      <c r="J19" s="6">
        <f t="shared" si="1"/>
        <v>58474</v>
      </c>
      <c r="K19" s="6">
        <v>107767</v>
      </c>
      <c r="L19" s="6">
        <v>14962</v>
      </c>
      <c r="M19">
        <f t="shared" si="6"/>
        <v>0.13883656406877801</v>
      </c>
      <c r="N19" s="9">
        <f t="shared" si="2"/>
        <v>0.91597158894144548</v>
      </c>
      <c r="O19" s="9">
        <f t="shared" si="7"/>
        <v>0.1771206238694889</v>
      </c>
      <c r="Q19" s="6">
        <v>14962</v>
      </c>
      <c r="R19" s="6">
        <f t="shared" si="3"/>
        <v>647.11722512457425</v>
      </c>
      <c r="S19" s="22">
        <v>6.5284385026301628E-2</v>
      </c>
      <c r="T19" s="22">
        <v>0.93471561497369837</v>
      </c>
      <c r="U19" s="22">
        <v>0.27102656833791827</v>
      </c>
      <c r="W19" s="13">
        <f t="shared" si="8"/>
        <v>11.221342460433497</v>
      </c>
      <c r="X19">
        <f t="shared" si="9"/>
        <v>3.8087316550219952</v>
      </c>
      <c r="Y19" s="9"/>
      <c r="Z19" s="10"/>
    </row>
    <row r="20" spans="1:26" x14ac:dyDescent="0.3">
      <c r="A20">
        <f t="shared" si="4"/>
        <v>1911</v>
      </c>
      <c r="B20" s="6">
        <v>81318</v>
      </c>
      <c r="C20" s="6">
        <v>62461</v>
      </c>
      <c r="D20" s="6">
        <f t="shared" si="5"/>
        <v>62461</v>
      </c>
      <c r="E20" s="6">
        <f t="shared" si="0"/>
        <v>21971</v>
      </c>
      <c r="F20">
        <v>371</v>
      </c>
      <c r="G20" s="6">
        <v>5806</v>
      </c>
      <c r="H20" s="6">
        <v>3114</v>
      </c>
      <c r="I20" s="6"/>
      <c r="J20" s="6">
        <f t="shared" si="1"/>
        <v>59347</v>
      </c>
      <c r="K20" s="6">
        <v>115399</v>
      </c>
      <c r="L20" s="6">
        <v>9858</v>
      </c>
      <c r="M20">
        <f t="shared" si="6"/>
        <v>8.5425350306328474E-2</v>
      </c>
      <c r="N20" s="9">
        <f t="shared" si="2"/>
        <v>0.97100657499185716</v>
      </c>
      <c r="O20" s="9">
        <f t="shared" si="7"/>
        <v>0.3910985982212124</v>
      </c>
      <c r="Q20" s="6">
        <v>9858</v>
      </c>
      <c r="R20" s="6">
        <f t="shared" si="3"/>
        <v>266.01454085390685</v>
      </c>
      <c r="S20" s="22">
        <v>2.5393228926648637E-2</v>
      </c>
      <c r="T20" s="22">
        <v>0.97460677107335136</v>
      </c>
      <c r="U20" s="22">
        <v>0.43825048677199085</v>
      </c>
      <c r="W20" s="13">
        <f t="shared" si="8"/>
        <v>11.30612267324407</v>
      </c>
      <c r="X20">
        <f t="shared" si="9"/>
        <v>0.88477806928307645</v>
      </c>
      <c r="Y20" s="9"/>
      <c r="Z20" s="10"/>
    </row>
    <row r="21" spans="1:26" x14ac:dyDescent="0.3">
      <c r="A21">
        <f t="shared" si="4"/>
        <v>1912</v>
      </c>
      <c r="B21" s="6">
        <v>94185</v>
      </c>
      <c r="C21" s="6">
        <v>81074</v>
      </c>
      <c r="D21" s="6">
        <f t="shared" si="5"/>
        <v>81074</v>
      </c>
      <c r="E21" s="6">
        <f t="shared" si="0"/>
        <v>17157</v>
      </c>
      <c r="F21">
        <v>532</v>
      </c>
      <c r="G21" s="6">
        <v>6213</v>
      </c>
      <c r="H21" s="6">
        <v>4046</v>
      </c>
      <c r="I21" s="6"/>
      <c r="J21" s="6">
        <f t="shared" si="1"/>
        <v>77028</v>
      </c>
      <c r="K21" s="6">
        <v>131942</v>
      </c>
      <c r="L21" s="6">
        <v>7293</v>
      </c>
      <c r="M21">
        <f t="shared" si="6"/>
        <v>5.5274287186794197E-2</v>
      </c>
      <c r="N21" s="9">
        <f t="shared" si="2"/>
        <v>0.95595734883967065</v>
      </c>
      <c r="O21" s="9">
        <f t="shared" si="7"/>
        <v>7.7623255381448319E-2</v>
      </c>
      <c r="Q21" s="6">
        <v>7293</v>
      </c>
      <c r="R21" s="6">
        <f t="shared" si="3"/>
        <v>223.63976595776933</v>
      </c>
      <c r="S21" s="22">
        <v>3.5638342025079983E-2</v>
      </c>
      <c r="T21" s="22">
        <v>0.96436165797492002</v>
      </c>
      <c r="U21" s="22">
        <v>0.15384943561160125</v>
      </c>
      <c r="W21" s="13">
        <f t="shared" si="8"/>
        <v>11.453016212216319</v>
      </c>
      <c r="X21">
        <f t="shared" si="9"/>
        <v>1.5823065004058146</v>
      </c>
      <c r="Y21" s="9"/>
      <c r="Z21" s="10"/>
    </row>
    <row r="22" spans="1:26" x14ac:dyDescent="0.3">
      <c r="A22">
        <f t="shared" si="4"/>
        <v>1913</v>
      </c>
      <c r="B22" s="6">
        <v>110273</v>
      </c>
      <c r="C22" s="6">
        <v>96602</v>
      </c>
      <c r="D22" s="6">
        <f t="shared" si="5"/>
        <v>96602</v>
      </c>
      <c r="E22" s="6">
        <f t="shared" si="0"/>
        <v>20173</v>
      </c>
      <c r="F22" s="6">
        <v>614</v>
      </c>
      <c r="G22" s="6">
        <v>8149</v>
      </c>
      <c r="H22" s="6">
        <v>6502</v>
      </c>
      <c r="I22" s="6"/>
      <c r="J22" s="6">
        <f t="shared" si="1"/>
        <v>90100</v>
      </c>
      <c r="K22" s="6">
        <v>144125</v>
      </c>
      <c r="L22" s="6">
        <v>20152</v>
      </c>
      <c r="M22">
        <f t="shared" si="6"/>
        <v>0.13982307025151777</v>
      </c>
      <c r="N22" s="9">
        <f t="shared" si="2"/>
        <v>0.92449662406308597</v>
      </c>
      <c r="O22" s="9">
        <f t="shared" si="7"/>
        <v>0.21943291608108151</v>
      </c>
      <c r="Q22" s="6">
        <v>12151</v>
      </c>
      <c r="R22" s="6">
        <f t="shared" si="3"/>
        <v>909.12960277536854</v>
      </c>
      <c r="S22" s="22">
        <v>5.7099516505168424E-2</v>
      </c>
      <c r="T22" s="22">
        <v>0.94290048349483158</v>
      </c>
      <c r="U22" s="22">
        <v>0.3234517308543241</v>
      </c>
      <c r="V22" s="6">
        <v>394</v>
      </c>
      <c r="W22" s="13">
        <f t="shared" si="8"/>
        <v>11.610714388331683</v>
      </c>
      <c r="X22">
        <f t="shared" si="9"/>
        <v>1.7081276211711005</v>
      </c>
      <c r="Y22" s="9"/>
      <c r="Z22" s="10"/>
    </row>
    <row r="23" spans="1:26" x14ac:dyDescent="0.3">
      <c r="A23">
        <f t="shared" si="4"/>
        <v>1914</v>
      </c>
      <c r="B23" s="6">
        <v>93352</v>
      </c>
      <c r="C23" s="6">
        <v>81497</v>
      </c>
      <c r="D23" s="6">
        <f t="shared" si="5"/>
        <v>81497</v>
      </c>
      <c r="E23" s="6">
        <f t="shared" si="0"/>
        <v>16226</v>
      </c>
      <c r="F23">
        <v>568</v>
      </c>
      <c r="G23" s="6">
        <v>8143</v>
      </c>
      <c r="H23" s="6">
        <v>4371</v>
      </c>
      <c r="I23" s="6"/>
      <c r="J23" s="6">
        <f t="shared" si="1"/>
        <v>77126</v>
      </c>
      <c r="K23" s="6">
        <v>138418</v>
      </c>
      <c r="L23" s="6">
        <v>12067</v>
      </c>
      <c r="M23">
        <f t="shared" si="6"/>
        <v>8.7177968183328763E-2</v>
      </c>
      <c r="N23" s="9">
        <f t="shared" si="2"/>
        <v>0.94151023672320167</v>
      </c>
      <c r="O23" s="9">
        <f t="shared" si="7"/>
        <v>0.13931052878596817</v>
      </c>
      <c r="Q23" s="6">
        <v>12067</v>
      </c>
      <c r="R23" s="6">
        <f t="shared" si="3"/>
        <v>381.05489892933002</v>
      </c>
      <c r="S23" s="22">
        <v>4.6077336453334561E-2</v>
      </c>
      <c r="T23" s="22">
        <v>0.95392266354666544</v>
      </c>
      <c r="U23" s="22">
        <v>0.22741590453488969</v>
      </c>
      <c r="W23" s="13">
        <f t="shared" si="8"/>
        <v>11.444132573485943</v>
      </c>
      <c r="X23">
        <f t="shared" si="9"/>
        <v>-1.5344644654629869</v>
      </c>
      <c r="Y23" s="9"/>
      <c r="Z23" s="10"/>
    </row>
    <row r="24" spans="1:26" x14ac:dyDescent="0.3">
      <c r="A24">
        <f t="shared" si="4"/>
        <v>1915</v>
      </c>
      <c r="B24" s="6">
        <v>89206</v>
      </c>
      <c r="C24" s="6">
        <v>76898</v>
      </c>
      <c r="D24" s="6">
        <f t="shared" si="5"/>
        <v>76898</v>
      </c>
      <c r="E24" s="6">
        <f t="shared" si="0"/>
        <v>18293</v>
      </c>
      <c r="F24">
        <v>570</v>
      </c>
      <c r="G24" s="6">
        <v>8130</v>
      </c>
      <c r="H24" s="6">
        <v>5985</v>
      </c>
      <c r="I24" s="6"/>
      <c r="J24" s="6">
        <f t="shared" si="1"/>
        <v>70913</v>
      </c>
      <c r="K24" s="6">
        <v>149279</v>
      </c>
      <c r="L24" s="6">
        <v>12049</v>
      </c>
      <c r="M24">
        <f t="shared" si="6"/>
        <v>8.0714635012292424E-2</v>
      </c>
      <c r="N24" s="9">
        <f t="shared" si="2"/>
        <v>0.94243278354842996</v>
      </c>
      <c r="O24" s="9">
        <f t="shared" si="7"/>
        <v>0.11714664278492959</v>
      </c>
      <c r="Q24" s="6">
        <v>12049</v>
      </c>
      <c r="R24" s="6">
        <f t="shared" si="3"/>
        <v>483.07709054857014</v>
      </c>
      <c r="S24" s="22">
        <v>4.3375776033798941E-2</v>
      </c>
      <c r="T24" s="22">
        <v>0.95662422396620106</v>
      </c>
      <c r="U24" s="22">
        <v>0.22122719065536278</v>
      </c>
      <c r="W24" s="13">
        <f t="shared" si="8"/>
        <v>11.398703580879932</v>
      </c>
      <c r="X24">
        <f t="shared" si="9"/>
        <v>-0.44412546062216118</v>
      </c>
      <c r="Y24" s="9"/>
      <c r="Z24" s="10"/>
    </row>
    <row r="25" spans="1:26" x14ac:dyDescent="0.3">
      <c r="A25">
        <f t="shared" si="4"/>
        <v>1916</v>
      </c>
      <c r="B25" s="6">
        <v>138109</v>
      </c>
      <c r="C25" s="6">
        <v>118948</v>
      </c>
      <c r="D25" s="6">
        <f t="shared" si="5"/>
        <v>126804</v>
      </c>
      <c r="E25" s="6">
        <f t="shared" si="0"/>
        <v>27989</v>
      </c>
      <c r="F25">
        <v>571</v>
      </c>
      <c r="G25" s="6">
        <v>8121</v>
      </c>
      <c r="H25" s="6">
        <v>8828</v>
      </c>
      <c r="I25" s="6"/>
      <c r="J25" s="6">
        <f t="shared" si="1"/>
        <v>110120</v>
      </c>
      <c r="K25" s="6">
        <v>163622</v>
      </c>
      <c r="L25" s="6">
        <v>12048</v>
      </c>
      <c r="M25">
        <f t="shared" si="6"/>
        <v>7.3633130019190571E-2</v>
      </c>
      <c r="N25" s="9">
        <f t="shared" si="2"/>
        <v>0.95637453028656205</v>
      </c>
      <c r="O25" s="9">
        <f t="shared" si="7"/>
        <v>0.18499716675832123</v>
      </c>
      <c r="P25" s="6">
        <v>7856</v>
      </c>
      <c r="Q25" s="6">
        <v>12048</v>
      </c>
      <c r="R25" s="6">
        <f t="shared" si="3"/>
        <v>650.03327180941437</v>
      </c>
      <c r="S25" s="22">
        <v>3.3164931195084124E-2</v>
      </c>
      <c r="T25" s="22">
        <v>0.96683506880491588</v>
      </c>
      <c r="U25" s="22">
        <v>0.28707367347006174</v>
      </c>
      <c r="W25" s="13">
        <f t="shared" si="8"/>
        <v>11.835798507440446</v>
      </c>
      <c r="X25">
        <f t="shared" si="9"/>
        <v>5.4820303567024631</v>
      </c>
      <c r="Y25" s="9"/>
      <c r="Z25" s="10"/>
    </row>
    <row r="26" spans="1:26" x14ac:dyDescent="0.3">
      <c r="A26">
        <f t="shared" si="4"/>
        <v>1917</v>
      </c>
      <c r="B26" s="6">
        <v>201438</v>
      </c>
      <c r="C26" s="6">
        <v>167922</v>
      </c>
      <c r="D26" s="6">
        <f t="shared" si="5"/>
        <v>175212</v>
      </c>
      <c r="E26" s="6">
        <f t="shared" si="0"/>
        <v>46804</v>
      </c>
      <c r="F26">
        <v>1113</v>
      </c>
      <c r="G26" s="6">
        <v>11166</v>
      </c>
      <c r="H26" s="6">
        <v>13288</v>
      </c>
      <c r="I26" s="6"/>
      <c r="J26" s="6">
        <f t="shared" si="1"/>
        <v>154634</v>
      </c>
      <c r="K26" s="6">
        <v>231630</v>
      </c>
      <c r="L26" s="6">
        <v>27306</v>
      </c>
      <c r="M26">
        <f t="shared" si="6"/>
        <v>0.11788628416008289</v>
      </c>
      <c r="N26" s="9">
        <f t="shared" si="2"/>
        <v>0.94275119767713911</v>
      </c>
      <c r="O26" s="9">
        <f t="shared" si="7"/>
        <v>0.25900315343836422</v>
      </c>
      <c r="P26" s="6">
        <v>7290</v>
      </c>
      <c r="Q26" s="6">
        <v>27306</v>
      </c>
      <c r="R26" s="6">
        <f t="shared" si="3"/>
        <v>1566.4729439191815</v>
      </c>
      <c r="S26" s="22">
        <v>4.4589511813871718E-2</v>
      </c>
      <c r="T26" s="22">
        <v>0.95541048818612828</v>
      </c>
      <c r="U26" s="22">
        <v>0.35168410633114078</v>
      </c>
      <c r="W26" s="13">
        <f t="shared" si="8"/>
        <v>12.213236920714191</v>
      </c>
      <c r="X26">
        <f t="shared" si="9"/>
        <v>4.5854361410190503</v>
      </c>
      <c r="Y26" s="9"/>
      <c r="Z26" s="10"/>
    </row>
    <row r="27" spans="1:26" x14ac:dyDescent="0.3">
      <c r="A27">
        <f t="shared" si="4"/>
        <v>1918</v>
      </c>
      <c r="B27" s="6">
        <v>221421</v>
      </c>
      <c r="C27" s="6">
        <v>188440</v>
      </c>
      <c r="D27" s="6">
        <f t="shared" si="5"/>
        <v>201940</v>
      </c>
      <c r="E27" s="6">
        <f t="shared" si="0"/>
        <v>48205</v>
      </c>
      <c r="F27">
        <v>2377</v>
      </c>
      <c r="G27" s="6">
        <v>9166</v>
      </c>
      <c r="H27" s="6">
        <v>15224</v>
      </c>
      <c r="I27" s="6"/>
      <c r="J27" s="6">
        <f t="shared" si="1"/>
        <v>173216</v>
      </c>
      <c r="K27" s="6">
        <v>268107</v>
      </c>
      <c r="L27" s="6">
        <v>41334</v>
      </c>
      <c r="M27">
        <f t="shared" si="6"/>
        <v>0.15416979041949669</v>
      </c>
      <c r="N27" s="9">
        <f t="shared" si="2"/>
        <v>0.90200018899810352</v>
      </c>
      <c r="O27" s="9">
        <f t="shared" si="7"/>
        <v>0.15905907568583078</v>
      </c>
      <c r="P27" s="6">
        <v>13500</v>
      </c>
      <c r="Q27" s="6">
        <v>39312</v>
      </c>
      <c r="R27" s="6">
        <f t="shared" si="3"/>
        <v>2347.0808893464177</v>
      </c>
      <c r="S27" s="22">
        <v>7.4478249528550311E-2</v>
      </c>
      <c r="T27" s="22">
        <v>0.92552175047144969</v>
      </c>
      <c r="U27" s="22">
        <v>0.26095587213557825</v>
      </c>
      <c r="W27" s="13">
        <f t="shared" si="8"/>
        <v>12.307821145707116</v>
      </c>
      <c r="X27">
        <f t="shared" si="9"/>
        <v>0.99201739493045116</v>
      </c>
      <c r="Y27" s="9"/>
      <c r="Z27" s="10"/>
    </row>
    <row r="28" spans="1:26" x14ac:dyDescent="0.3">
      <c r="A28">
        <f t="shared" si="4"/>
        <v>1919</v>
      </c>
      <c r="B28" s="6">
        <v>235211</v>
      </c>
      <c r="C28" s="6">
        <v>196856</v>
      </c>
      <c r="D28" s="6">
        <f t="shared" si="5"/>
        <v>207856</v>
      </c>
      <c r="E28" s="6">
        <f t="shared" si="0"/>
        <v>46044</v>
      </c>
      <c r="F28">
        <v>2277</v>
      </c>
      <c r="G28" s="6">
        <v>9545</v>
      </c>
      <c r="H28" s="6">
        <v>7689</v>
      </c>
      <c r="I28" s="6"/>
      <c r="J28" s="6">
        <f t="shared" si="1"/>
        <v>189167</v>
      </c>
      <c r="K28" s="6">
        <v>276741</v>
      </c>
      <c r="L28" s="6">
        <v>39979</v>
      </c>
      <c r="M28">
        <f t="shared" si="6"/>
        <v>0.14446359592543209</v>
      </c>
      <c r="N28" s="9">
        <f t="shared" si="2"/>
        <v>0.92642297391471973</v>
      </c>
      <c r="O28" s="9">
        <f t="shared" si="7"/>
        <v>0.24123611382016286</v>
      </c>
      <c r="P28" s="6">
        <v>11000</v>
      </c>
      <c r="Q28" s="6">
        <v>30812</v>
      </c>
      <c r="R28" s="6">
        <f t="shared" si="3"/>
        <v>1110.7805890706475</v>
      </c>
      <c r="S28" s="22">
        <v>6.3048416970402643E-2</v>
      </c>
      <c r="T28" s="22">
        <v>0.93695158302959736</v>
      </c>
      <c r="U28" s="22">
        <v>0.29880311135401394</v>
      </c>
      <c r="V28" s="6"/>
      <c r="W28" s="13">
        <f t="shared" si="8"/>
        <v>12.368238262620469</v>
      </c>
      <c r="X28">
        <f t="shared" si="9"/>
        <v>0.62279548913608096</v>
      </c>
      <c r="Y28" s="9"/>
      <c r="Z28" s="10"/>
    </row>
    <row r="29" spans="1:26" x14ac:dyDescent="0.3">
      <c r="A29">
        <f t="shared" si="4"/>
        <v>1920</v>
      </c>
      <c r="B29" s="6">
        <v>284719</v>
      </c>
      <c r="C29" s="6">
        <v>231494</v>
      </c>
      <c r="D29" s="6">
        <f t="shared" si="5"/>
        <v>240494</v>
      </c>
      <c r="E29" s="6">
        <f t="shared" si="0"/>
        <v>68804</v>
      </c>
      <c r="F29">
        <v>4288</v>
      </c>
      <c r="G29" s="6">
        <v>10656</v>
      </c>
      <c r="H29" s="6">
        <v>15579</v>
      </c>
      <c r="I29" s="6"/>
      <c r="J29" s="6">
        <f t="shared" si="1"/>
        <v>215915</v>
      </c>
      <c r="K29" s="6">
        <v>374838</v>
      </c>
      <c r="L29" s="6">
        <v>68478</v>
      </c>
      <c r="M29">
        <f t="shared" si="6"/>
        <v>0.18268692074976389</v>
      </c>
      <c r="N29" s="9">
        <f t="shared" si="2"/>
        <v>0.8963130117673308</v>
      </c>
      <c r="O29" s="9">
        <f t="shared" si="7"/>
        <v>0.20091389727787468</v>
      </c>
      <c r="P29" s="6">
        <v>9000</v>
      </c>
      <c r="Q29" s="6">
        <v>84437</v>
      </c>
      <c r="R29" s="6">
        <f t="shared" si="3"/>
        <v>2846.0795383605719</v>
      </c>
      <c r="S29" s="22">
        <v>0.10715048871073252</v>
      </c>
      <c r="T29" s="22">
        <v>0.89284951128926748</v>
      </c>
      <c r="U29" s="22">
        <v>0.18873025642763697</v>
      </c>
      <c r="V29" s="6"/>
      <c r="W29" s="13">
        <f t="shared" si="8"/>
        <v>12.559258007955371</v>
      </c>
      <c r="X29">
        <f t="shared" si="9"/>
        <v>2.104833532445336</v>
      </c>
      <c r="Y29" s="9"/>
      <c r="Z29" s="10"/>
    </row>
    <row r="30" spans="1:26" x14ac:dyDescent="0.3">
      <c r="A30">
        <f t="shared" si="4"/>
        <v>1921</v>
      </c>
      <c r="B30" s="6">
        <v>227487</v>
      </c>
      <c r="C30" s="6">
        <v>191332</v>
      </c>
      <c r="D30" s="6">
        <f t="shared" si="5"/>
        <v>199331</v>
      </c>
      <c r="E30" s="6">
        <f t="shared" si="0"/>
        <v>44642</v>
      </c>
      <c r="F30">
        <v>2803</v>
      </c>
      <c r="G30" s="6">
        <v>13410</v>
      </c>
      <c r="H30" s="6">
        <v>8487</v>
      </c>
      <c r="I30" s="6"/>
      <c r="J30" s="6">
        <f t="shared" si="1"/>
        <v>182845</v>
      </c>
      <c r="K30" s="6">
        <v>339274</v>
      </c>
      <c r="L30" s="6">
        <v>45229</v>
      </c>
      <c r="M30">
        <f t="shared" si="6"/>
        <v>0.13331112905792958</v>
      </c>
      <c r="N30" s="9">
        <f t="shared" si="2"/>
        <v>0.91186748908394233</v>
      </c>
      <c r="O30" s="9">
        <f t="shared" si="7"/>
        <v>0.1446887954063788</v>
      </c>
      <c r="P30" s="6">
        <v>7999</v>
      </c>
      <c r="Q30" s="6">
        <v>43185</v>
      </c>
      <c r="R30" s="6">
        <f t="shared" si="3"/>
        <v>1131.4115523146484</v>
      </c>
      <c r="S30" s="22">
        <v>7.4053935747231181E-2</v>
      </c>
      <c r="T30" s="22">
        <v>0.92594606425276882</v>
      </c>
      <c r="U30" s="22">
        <v>0.20889993034495646</v>
      </c>
      <c r="V30" s="6"/>
      <c r="W30" s="13">
        <f t="shared" si="8"/>
        <v>12.334848372883284</v>
      </c>
      <c r="X30">
        <f t="shared" si="9"/>
        <v>-2.0101222608958302</v>
      </c>
      <c r="Y30" s="9"/>
      <c r="Z30" s="10"/>
    </row>
    <row r="31" spans="1:26" x14ac:dyDescent="0.3">
      <c r="A31">
        <f t="shared" si="4"/>
        <v>1922</v>
      </c>
      <c r="B31" s="6">
        <v>208253</v>
      </c>
      <c r="C31" s="6">
        <v>169190</v>
      </c>
      <c r="D31" s="6">
        <f t="shared" si="5"/>
        <v>177438</v>
      </c>
      <c r="E31" s="6">
        <f t="shared" si="0"/>
        <v>51182</v>
      </c>
      <c r="F31">
        <v>2561</v>
      </c>
      <c r="G31" s="6">
        <v>14074</v>
      </c>
      <c r="H31" s="6">
        <v>12119</v>
      </c>
      <c r="I31" s="6"/>
      <c r="J31" s="6">
        <f t="shared" si="1"/>
        <v>157071</v>
      </c>
      <c r="K31" s="6">
        <v>355445</v>
      </c>
      <c r="L31" s="6">
        <v>42765</v>
      </c>
      <c r="M31">
        <f t="shared" si="6"/>
        <v>0.12031397262586335</v>
      </c>
      <c r="N31" s="9">
        <f t="shared" si="2"/>
        <v>0.92147463885247083</v>
      </c>
      <c r="O31" s="9">
        <f t="shared" si="7"/>
        <v>0.14938148427090248</v>
      </c>
      <c r="P31" s="6">
        <v>8248</v>
      </c>
      <c r="Q31" s="6">
        <v>38051</v>
      </c>
      <c r="R31" s="6">
        <f t="shared" si="3"/>
        <v>1458.0850342528379</v>
      </c>
      <c r="S31" s="22">
        <v>6.3511718118437366E-2</v>
      </c>
      <c r="T31" s="22">
        <v>0.93648828188156263</v>
      </c>
      <c r="U31" s="22">
        <v>0.22788171904744214</v>
      </c>
      <c r="V31" s="6">
        <v>2003</v>
      </c>
      <c r="W31" s="13">
        <f t="shared" si="8"/>
        <v>12.246508965687632</v>
      </c>
      <c r="X31">
        <f t="shared" si="9"/>
        <v>-0.8454988636713312</v>
      </c>
      <c r="Y31" s="9"/>
      <c r="Z31" s="10"/>
    </row>
    <row r="32" spans="1:26" x14ac:dyDescent="0.3">
      <c r="A32">
        <f t="shared" si="4"/>
        <v>1923</v>
      </c>
      <c r="B32" s="6">
        <v>279656</v>
      </c>
      <c r="C32" s="6">
        <v>230718</v>
      </c>
      <c r="D32" s="6">
        <f t="shared" si="5"/>
        <v>241654</v>
      </c>
      <c r="E32" s="6">
        <f t="shared" si="0"/>
        <v>58380</v>
      </c>
      <c r="F32" s="6">
        <v>2009</v>
      </c>
      <c r="G32" s="6">
        <v>14945</v>
      </c>
      <c r="H32" s="6">
        <v>9442</v>
      </c>
      <c r="I32" s="6">
        <v>2468</v>
      </c>
      <c r="J32" s="6">
        <f t="shared" si="1"/>
        <v>221276</v>
      </c>
      <c r="K32" s="6">
        <v>373567</v>
      </c>
      <c r="L32" s="6">
        <v>28414</v>
      </c>
      <c r="M32">
        <f t="shared" si="6"/>
        <v>7.6061322333075457E-2</v>
      </c>
      <c r="N32" s="9">
        <f t="shared" si="2"/>
        <v>0.95328586835442108</v>
      </c>
      <c r="O32" s="9">
        <f t="shared" si="7"/>
        <v>0.17171623001433556</v>
      </c>
      <c r="P32" s="6">
        <v>10936</v>
      </c>
      <c r="Q32" s="6">
        <v>25923</v>
      </c>
      <c r="R32" s="6">
        <f t="shared" si="3"/>
        <v>718.17100546889844</v>
      </c>
      <c r="S32" s="22">
        <v>4.20313757812385E-2</v>
      </c>
      <c r="T32" s="22">
        <v>0.9579686242187615</v>
      </c>
      <c r="U32" s="22">
        <v>0.21084523260570853</v>
      </c>
      <c r="V32" s="6">
        <v>0</v>
      </c>
      <c r="W32" s="13">
        <f t="shared" si="8"/>
        <v>12.541315555410238</v>
      </c>
      <c r="X32">
        <f t="shared" si="9"/>
        <v>3.4286660936457092</v>
      </c>
      <c r="Y32" s="9"/>
      <c r="Z32" s="10"/>
    </row>
    <row r="33" spans="1:26" x14ac:dyDescent="0.3">
      <c r="A33">
        <f t="shared" si="4"/>
        <v>1924</v>
      </c>
      <c r="B33" s="6">
        <v>310045</v>
      </c>
      <c r="C33" s="6">
        <v>252315</v>
      </c>
      <c r="D33" s="6">
        <f t="shared" si="5"/>
        <v>264910</v>
      </c>
      <c r="E33" s="6">
        <f t="shared" si="0"/>
        <v>71237</v>
      </c>
      <c r="F33" s="6">
        <v>1249</v>
      </c>
      <c r="G33" s="6">
        <v>15600</v>
      </c>
      <c r="H33" s="6">
        <v>13507</v>
      </c>
      <c r="I33" s="6">
        <v>4651</v>
      </c>
      <c r="J33" s="6">
        <f t="shared" si="1"/>
        <v>238808</v>
      </c>
      <c r="K33" s="6">
        <v>408259</v>
      </c>
      <c r="L33" s="6">
        <v>20928</v>
      </c>
      <c r="M33">
        <f t="shared" si="6"/>
        <v>5.1261576597209126E-2</v>
      </c>
      <c r="N33" s="9">
        <f t="shared" si="2"/>
        <v>0.97274744704158644</v>
      </c>
      <c r="O33" s="9">
        <f t="shared" si="7"/>
        <v>0.22524117276401556</v>
      </c>
      <c r="P33" s="6">
        <v>12595</v>
      </c>
      <c r="Q33" s="6">
        <v>18684</v>
      </c>
      <c r="R33" s="6">
        <f t="shared" si="3"/>
        <v>692.39011509850366</v>
      </c>
      <c r="S33" s="22">
        <v>2.4056342223515381E-2</v>
      </c>
      <c r="T33" s="22">
        <v>0.97594365777648462</v>
      </c>
      <c r="U33" s="22">
        <v>0.27177176354718402</v>
      </c>
      <c r="V33" s="6">
        <v>0</v>
      </c>
      <c r="W33" s="13">
        <f t="shared" si="8"/>
        <v>12.644472727216771</v>
      </c>
      <c r="X33">
        <f t="shared" si="9"/>
        <v>1.0866564636553488</v>
      </c>
      <c r="Y33" s="9"/>
      <c r="Z33" s="10"/>
    </row>
    <row r="34" spans="1:26" x14ac:dyDescent="0.3">
      <c r="A34">
        <f t="shared" si="4"/>
        <v>1925</v>
      </c>
      <c r="B34" s="6">
        <v>300650</v>
      </c>
      <c r="C34" s="6">
        <v>244273</v>
      </c>
      <c r="D34" s="6">
        <f t="shared" si="5"/>
        <v>257479</v>
      </c>
      <c r="E34" s="6">
        <f t="shared" si="0"/>
        <v>68183</v>
      </c>
      <c r="F34" s="6">
        <v>1176</v>
      </c>
      <c r="G34" s="6">
        <v>16144</v>
      </c>
      <c r="H34" s="6">
        <v>11806</v>
      </c>
      <c r="I34" s="6">
        <v>2604</v>
      </c>
      <c r="J34" s="6">
        <f t="shared" si="1"/>
        <v>232467</v>
      </c>
      <c r="K34" s="6">
        <v>397248</v>
      </c>
      <c r="L34" s="6">
        <v>15592</v>
      </c>
      <c r="M34">
        <f t="shared" si="6"/>
        <v>3.925004027710649E-2</v>
      </c>
      <c r="N34" s="9">
        <f t="shared" si="2"/>
        <v>0.9759560891202862</v>
      </c>
      <c r="O34" s="9">
        <f t="shared" si="7"/>
        <v>0.17266651192285032</v>
      </c>
      <c r="P34" s="6">
        <v>13206</v>
      </c>
      <c r="Q34" s="6">
        <v>13247</v>
      </c>
      <c r="R34" s="6">
        <f t="shared" si="3"/>
        <v>463.38597551151923</v>
      </c>
      <c r="S34" s="22">
        <v>2.1296465373094042E-2</v>
      </c>
      <c r="T34" s="22">
        <v>0.97870353462690596</v>
      </c>
      <c r="U34" s="22">
        <v>0.21764990776203419</v>
      </c>
      <c r="V34" s="6">
        <v>750</v>
      </c>
      <c r="W34" s="13">
        <f t="shared" si="8"/>
        <v>12.613702076467714</v>
      </c>
      <c r="X34">
        <f t="shared" si="9"/>
        <v>-0.30302052927800749</v>
      </c>
      <c r="Y34" s="9"/>
      <c r="Z34" s="10"/>
    </row>
    <row r="35" spans="1:26" x14ac:dyDescent="0.3">
      <c r="A35">
        <f t="shared" si="4"/>
        <v>1926</v>
      </c>
      <c r="B35" s="6">
        <v>339536</v>
      </c>
      <c r="C35" s="6">
        <v>274296</v>
      </c>
      <c r="D35" s="6">
        <f t="shared" si="5"/>
        <v>289878</v>
      </c>
      <c r="E35" s="6">
        <f t="shared" si="0"/>
        <v>79651</v>
      </c>
      <c r="F35">
        <v>437</v>
      </c>
      <c r="G35" s="6">
        <v>19829</v>
      </c>
      <c r="H35" s="6">
        <v>14411</v>
      </c>
      <c r="I35" s="6">
        <v>2548</v>
      </c>
      <c r="J35" s="6">
        <f t="shared" si="1"/>
        <v>259885</v>
      </c>
      <c r="K35" s="6">
        <v>428329</v>
      </c>
      <c r="L35" s="6">
        <v>6243</v>
      </c>
      <c r="M35">
        <f t="shared" si="6"/>
        <v>1.4575244730102329E-2</v>
      </c>
      <c r="N35" s="9">
        <f t="shared" si="2"/>
        <v>0.99187651314100889</v>
      </c>
      <c r="O35" s="9">
        <f t="shared" si="7"/>
        <v>0.20766312539179821</v>
      </c>
      <c r="P35" s="6">
        <v>15582</v>
      </c>
      <c r="Q35" s="6">
        <v>3247</v>
      </c>
      <c r="R35" s="6">
        <f t="shared" si="3"/>
        <v>210.04385180550466</v>
      </c>
      <c r="S35" s="22">
        <v>7.0576283671596185E-3</v>
      </c>
      <c r="T35" s="22">
        <v>0.99294237163284038</v>
      </c>
      <c r="U35" s="22">
        <v>0.26008581489399807</v>
      </c>
      <c r="V35" s="6"/>
      <c r="W35" s="13">
        <f t="shared" si="8"/>
        <v>12.735335258650831</v>
      </c>
      <c r="X35">
        <f t="shared" si="9"/>
        <v>1.2933976384500245</v>
      </c>
      <c r="Y35" s="9"/>
      <c r="Z35" s="10"/>
    </row>
    <row r="36" spans="1:26" x14ac:dyDescent="0.3">
      <c r="A36">
        <f t="shared" si="4"/>
        <v>1927</v>
      </c>
      <c r="B36" s="6">
        <v>328000</v>
      </c>
      <c r="C36" s="6">
        <v>263882</v>
      </c>
      <c r="D36" s="6">
        <f t="shared" si="5"/>
        <v>276454</v>
      </c>
      <c r="E36" s="6">
        <f t="shared" si="0"/>
        <v>75600</v>
      </c>
      <c r="F36">
        <v>284</v>
      </c>
      <c r="G36" s="6">
        <v>36826</v>
      </c>
      <c r="H36" s="6">
        <v>11482</v>
      </c>
      <c r="I36" s="6">
        <v>2462</v>
      </c>
      <c r="J36" s="6">
        <f t="shared" si="1"/>
        <v>252400</v>
      </c>
      <c r="K36" s="6">
        <v>409081</v>
      </c>
      <c r="L36" s="6">
        <v>4057</v>
      </c>
      <c r="M36">
        <f t="shared" si="6"/>
        <v>9.9173513313989166E-3</v>
      </c>
      <c r="N36" s="9">
        <f t="shared" si="2"/>
        <v>0.99473715571445609</v>
      </c>
      <c r="O36" s="9">
        <f t="shared" si="7"/>
        <v>0.22591930688799966</v>
      </c>
      <c r="P36" s="6">
        <v>12572</v>
      </c>
      <c r="Q36" s="6">
        <v>3247</v>
      </c>
      <c r="R36" s="6">
        <f t="shared" si="3"/>
        <v>113.87102798712236</v>
      </c>
      <c r="S36" s="22">
        <v>5.2840357265439009E-3</v>
      </c>
      <c r="T36" s="22">
        <v>0.9947159642734561</v>
      </c>
      <c r="U36" s="22">
        <v>0.22442205265465187</v>
      </c>
      <c r="V36" s="6"/>
      <c r="W36" s="13">
        <f t="shared" si="8"/>
        <v>12.70076888736628</v>
      </c>
      <c r="X36">
        <f t="shared" si="9"/>
        <v>-0.33975778709768645</v>
      </c>
      <c r="Y36" s="9"/>
      <c r="Z36" s="10"/>
    </row>
    <row r="37" spans="1:26" x14ac:dyDescent="0.3">
      <c r="A37">
        <f t="shared" si="4"/>
        <v>1928</v>
      </c>
      <c r="B37" s="6">
        <v>354860</v>
      </c>
      <c r="C37" s="6">
        <v>287857</v>
      </c>
      <c r="D37" s="6">
        <f t="shared" si="5"/>
        <v>297528</v>
      </c>
      <c r="E37" s="6">
        <f t="shared" si="0"/>
        <v>77376</v>
      </c>
      <c r="F37">
        <v>322</v>
      </c>
      <c r="G37" s="6">
        <v>45841</v>
      </c>
      <c r="H37" s="6">
        <v>10373</v>
      </c>
      <c r="I37" s="6">
        <v>2857</v>
      </c>
      <c r="J37" s="6">
        <f t="shared" si="1"/>
        <v>277484</v>
      </c>
      <c r="K37" s="6">
        <v>440921</v>
      </c>
      <c r="L37" s="10">
        <v>4600</v>
      </c>
      <c r="M37">
        <f t="shared" si="6"/>
        <v>1.0432707900054659E-2</v>
      </c>
      <c r="N37" s="9">
        <f t="shared" si="2"/>
        <v>0.99443989765499297</v>
      </c>
      <c r="O37" s="9">
        <f t="shared" si="7"/>
        <v>0.22432280764278145</v>
      </c>
      <c r="P37" s="6">
        <v>9671</v>
      </c>
      <c r="Q37" s="6">
        <v>2047</v>
      </c>
      <c r="R37" s="6">
        <f t="shared" si="3"/>
        <v>108.21847904726697</v>
      </c>
      <c r="S37" s="22">
        <v>5.0571147613833745E-3</v>
      </c>
      <c r="T37" s="22">
        <v>0.99494288523861663</v>
      </c>
      <c r="U37" s="22">
        <v>0.25968818992350418</v>
      </c>
      <c r="V37" s="6"/>
      <c r="W37" s="13">
        <f t="shared" si="8"/>
        <v>12.779478624477571</v>
      </c>
      <c r="X37">
        <f t="shared" si="9"/>
        <v>0.81890243902438931</v>
      </c>
      <c r="Y37" s="9"/>
      <c r="Z37" s="10"/>
    </row>
    <row r="38" spans="1:26" x14ac:dyDescent="0.3">
      <c r="A38">
        <f t="shared" si="4"/>
        <v>1929</v>
      </c>
      <c r="B38" s="6">
        <v>436764</v>
      </c>
      <c r="C38" s="6">
        <v>350418</v>
      </c>
      <c r="D38" s="6">
        <f t="shared" si="5"/>
        <v>365942</v>
      </c>
      <c r="E38" s="6">
        <f t="shared" si="0"/>
        <v>91649</v>
      </c>
      <c r="F38">
        <v>451</v>
      </c>
      <c r="G38" s="6">
        <v>42235</v>
      </c>
      <c r="H38" s="6">
        <v>5303</v>
      </c>
      <c r="I38" s="6">
        <v>3081</v>
      </c>
      <c r="J38" s="6">
        <f t="shared" si="1"/>
        <v>345115</v>
      </c>
      <c r="K38" s="6">
        <v>491657</v>
      </c>
      <c r="L38" s="10">
        <v>6443</v>
      </c>
      <c r="M38">
        <f t="shared" si="6"/>
        <v>1.3104664430690501E-2</v>
      </c>
      <c r="N38" s="9">
        <f t="shared" si="2"/>
        <v>0.99432078871045027</v>
      </c>
      <c r="O38" s="9">
        <f t="shared" si="7"/>
        <v>0.3014165854903631</v>
      </c>
      <c r="P38" s="6">
        <v>15524</v>
      </c>
      <c r="Q38" s="6">
        <v>2047</v>
      </c>
      <c r="R38" s="6">
        <f t="shared" si="3"/>
        <v>69.494035475951719</v>
      </c>
      <c r="S38" s="22">
        <v>5.4366174966594683E-3</v>
      </c>
      <c r="T38" s="22">
        <v>0.99456338250334053</v>
      </c>
      <c r="U38" s="22">
        <v>0.31761419696159832</v>
      </c>
      <c r="V38" s="6"/>
      <c r="W38" s="13">
        <f t="shared" si="8"/>
        <v>12.9871482824339</v>
      </c>
      <c r="X38">
        <f t="shared" si="9"/>
        <v>2.3080651524544882</v>
      </c>
      <c r="Y38" s="9"/>
      <c r="Z38" s="10"/>
    </row>
    <row r="39" spans="1:26" x14ac:dyDescent="0.3">
      <c r="A39">
        <f t="shared" si="4"/>
        <v>1930</v>
      </c>
      <c r="B39" s="6">
        <v>396242</v>
      </c>
      <c r="C39" s="6">
        <v>325710</v>
      </c>
      <c r="D39" s="6">
        <f t="shared" si="5"/>
        <v>335717</v>
      </c>
      <c r="E39" s="6">
        <f t="shared" si="0"/>
        <v>81114</v>
      </c>
      <c r="F39">
        <v>313</v>
      </c>
      <c r="G39" s="6">
        <v>48725</v>
      </c>
      <c r="H39" s="6">
        <v>10582</v>
      </c>
      <c r="I39" s="6">
        <v>2721</v>
      </c>
      <c r="J39" s="6">
        <f t="shared" si="1"/>
        <v>315128</v>
      </c>
      <c r="K39" s="6">
        <v>493972</v>
      </c>
      <c r="L39" s="10">
        <v>4471</v>
      </c>
      <c r="M39">
        <f t="shared" si="6"/>
        <v>9.0511203064141295E-3</v>
      </c>
      <c r="N39" s="9">
        <f t="shared" si="2"/>
        <v>0.99496043894910291</v>
      </c>
      <c r="O39" s="9">
        <f t="shared" si="7"/>
        <v>0.20803652596511024</v>
      </c>
      <c r="P39" s="6">
        <v>10007</v>
      </c>
      <c r="Q39" s="6">
        <v>2047</v>
      </c>
      <c r="R39" s="6">
        <f t="shared" si="3"/>
        <v>95.778955082474312</v>
      </c>
      <c r="S39" s="22">
        <v>4.5987915761283027E-3</v>
      </c>
      <c r="T39" s="22">
        <v>0.9954012084238717</v>
      </c>
      <c r="U39" s="22">
        <v>0.2421314995506133</v>
      </c>
      <c r="V39" s="6"/>
      <c r="W39" s="13">
        <f t="shared" si="8"/>
        <v>12.889780414695373</v>
      </c>
      <c r="X39">
        <f t="shared" si="9"/>
        <v>-0.92777793041551093</v>
      </c>
      <c r="Y39" s="9"/>
      <c r="Z39" s="10"/>
    </row>
    <row r="40" spans="1:26" x14ac:dyDescent="0.3">
      <c r="A40">
        <f t="shared" si="4"/>
        <v>1931</v>
      </c>
      <c r="B40" s="6">
        <v>276274</v>
      </c>
      <c r="C40" s="6">
        <v>227719</v>
      </c>
      <c r="D40" s="6">
        <f t="shared" si="5"/>
        <v>234884</v>
      </c>
      <c r="E40" s="6">
        <f t="shared" si="0"/>
        <v>57414</v>
      </c>
      <c r="F40">
        <v>433</v>
      </c>
      <c r="G40" s="6">
        <v>48725</v>
      </c>
      <c r="H40" s="6">
        <v>8859</v>
      </c>
      <c r="I40" s="6"/>
      <c r="J40" s="6">
        <f t="shared" si="1"/>
        <v>218860</v>
      </c>
      <c r="K40" s="6">
        <v>444926</v>
      </c>
      <c r="L40" s="10">
        <v>6186</v>
      </c>
      <c r="M40">
        <f t="shared" si="6"/>
        <v>1.3903435627497606E-2</v>
      </c>
      <c r="N40" s="9">
        <f t="shared" si="2"/>
        <v>0.99031298052349592</v>
      </c>
      <c r="O40" s="9">
        <f t="shared" si="7"/>
        <v>0.12559690091228115</v>
      </c>
      <c r="P40" s="6">
        <v>7165</v>
      </c>
      <c r="Q40" s="6">
        <v>2047</v>
      </c>
      <c r="R40" s="6">
        <f t="shared" si="3"/>
        <v>123.1705362240013</v>
      </c>
      <c r="S40" s="22">
        <v>8.3921134734206149E-3</v>
      </c>
      <c r="T40" s="22">
        <v>0.99160788652657939</v>
      </c>
      <c r="U40" s="22">
        <v>0.1781180165482309</v>
      </c>
      <c r="V40" s="6"/>
      <c r="W40" s="13">
        <f t="shared" si="8"/>
        <v>12.529148405868494</v>
      </c>
      <c r="X40">
        <f t="shared" si="9"/>
        <v>-3.0276447221647373</v>
      </c>
      <c r="Y40" s="9"/>
      <c r="Z40" s="10"/>
    </row>
    <row r="41" spans="1:26" x14ac:dyDescent="0.3">
      <c r="A41">
        <f t="shared" si="4"/>
        <v>1932</v>
      </c>
      <c r="B41" s="6">
        <v>158250</v>
      </c>
      <c r="C41" s="6">
        <v>140252</v>
      </c>
      <c r="D41" s="6">
        <f t="shared" si="5"/>
        <v>143532</v>
      </c>
      <c r="E41" s="6">
        <f t="shared" si="0"/>
        <v>24579</v>
      </c>
      <c r="F41">
        <v>314</v>
      </c>
      <c r="G41" s="6">
        <v>18439</v>
      </c>
      <c r="H41" s="6">
        <v>6581</v>
      </c>
      <c r="I41" s="6"/>
      <c r="J41" s="6">
        <f t="shared" si="1"/>
        <v>133671</v>
      </c>
      <c r="K41" s="6">
        <v>405121</v>
      </c>
      <c r="L41" s="10">
        <v>6538</v>
      </c>
      <c r="M41">
        <f t="shared" si="6"/>
        <v>1.6138388283994165E-2</v>
      </c>
      <c r="N41" s="9">
        <f t="shared" si="2"/>
        <v>0.98290383118528146</v>
      </c>
      <c r="O41" s="9">
        <f t="shared" si="7"/>
        <v>-1.8835856269657558E-2</v>
      </c>
      <c r="P41">
        <v>3280</v>
      </c>
      <c r="Q41" s="6">
        <v>2047</v>
      </c>
      <c r="R41" s="6">
        <f t="shared" si="3"/>
        <v>106.2067332969656</v>
      </c>
      <c r="S41" s="22">
        <v>1.3485886366602529E-2</v>
      </c>
      <c r="T41" s="22">
        <v>0.98651411363339747</v>
      </c>
      <c r="U41" s="22">
        <v>6.0950679704421917E-2</v>
      </c>
      <c r="V41" s="6"/>
      <c r="W41" s="13">
        <f t="shared" si="8"/>
        <v>11.971931340006423</v>
      </c>
      <c r="X41">
        <f t="shared" si="9"/>
        <v>-4.2719908496637391</v>
      </c>
      <c r="Y41" s="9"/>
      <c r="Z41" s="10"/>
    </row>
    <row r="42" spans="1:26" x14ac:dyDescent="0.3">
      <c r="A42">
        <f t="shared" si="4"/>
        <v>1933</v>
      </c>
      <c r="B42" s="6">
        <v>143604</v>
      </c>
      <c r="C42" s="6">
        <v>118772</v>
      </c>
      <c r="D42" s="6">
        <f t="shared" si="5"/>
        <v>123586</v>
      </c>
      <c r="E42" s="6">
        <f t="shared" si="0"/>
        <v>31012</v>
      </c>
      <c r="F42">
        <v>410</v>
      </c>
      <c r="G42" s="6">
        <v>14113</v>
      </c>
      <c r="H42" s="6">
        <v>6180</v>
      </c>
      <c r="I42" s="6"/>
      <c r="J42" s="6">
        <f t="shared" si="1"/>
        <v>112592</v>
      </c>
      <c r="K42" s="6">
        <v>375137</v>
      </c>
      <c r="L42" s="10">
        <v>6527</v>
      </c>
      <c r="M42">
        <f t="shared" si="6"/>
        <v>1.7398976907103271E-2</v>
      </c>
      <c r="N42" s="9">
        <f t="shared" si="2"/>
        <v>0.98331208315213792</v>
      </c>
      <c r="O42" s="9">
        <f t="shared" si="7"/>
        <v>1.3866089238191215E-2</v>
      </c>
      <c r="P42">
        <v>4814</v>
      </c>
      <c r="Q42" s="6">
        <v>2047</v>
      </c>
      <c r="R42" s="6">
        <f t="shared" si="3"/>
        <v>107.52567728589821</v>
      </c>
      <c r="S42" s="22">
        <v>1.6687916847862083E-2</v>
      </c>
      <c r="T42" s="22">
        <v>0.98331208315213792</v>
      </c>
      <c r="U42" s="22">
        <v>1.3866089238191215E-2</v>
      </c>
      <c r="V42" s="6"/>
      <c r="W42" s="13">
        <f t="shared" si="8"/>
        <v>11.874814790361517</v>
      </c>
      <c r="X42">
        <f t="shared" si="9"/>
        <v>-0.92549763033175303</v>
      </c>
      <c r="Y42" s="9"/>
      <c r="Z42" s="10"/>
    </row>
    <row r="43" spans="1:26" x14ac:dyDescent="0.3">
      <c r="A43">
        <f t="shared" si="4"/>
        <v>1934</v>
      </c>
      <c r="B43" s="6">
        <v>173144</v>
      </c>
      <c r="C43" s="6">
        <v>140125</v>
      </c>
      <c r="D43" s="6">
        <f t="shared" si="5"/>
        <v>145716</v>
      </c>
      <c r="E43" s="6">
        <f t="shared" si="0"/>
        <v>40355</v>
      </c>
      <c r="F43">
        <v>366</v>
      </c>
      <c r="G43" s="6">
        <v>19881</v>
      </c>
      <c r="H43" s="6">
        <v>7336</v>
      </c>
      <c r="I43" s="6"/>
      <c r="J43" s="6">
        <f t="shared" si="1"/>
        <v>132789</v>
      </c>
      <c r="K43" s="6">
        <v>377940</v>
      </c>
      <c r="L43" s="10">
        <v>5332</v>
      </c>
      <c r="M43">
        <f t="shared" si="6"/>
        <v>1.4108059480340794E-2</v>
      </c>
      <c r="N43" s="9">
        <f t="shared" si="2"/>
        <v>0.98836583510475085</v>
      </c>
      <c r="O43" s="9">
        <f t="shared" si="7"/>
        <v>6.5570212237778147E-2</v>
      </c>
      <c r="P43">
        <v>5591</v>
      </c>
      <c r="Q43" s="6">
        <v>2047</v>
      </c>
      <c r="R43" s="6">
        <f t="shared" si="3"/>
        <v>103.49672434778006</v>
      </c>
      <c r="S43" s="22">
        <v>1.1634164895249155E-2</v>
      </c>
      <c r="T43" s="22">
        <v>0.98836583510475085</v>
      </c>
      <c r="U43" s="22">
        <v>6.5570212237778147E-2</v>
      </c>
      <c r="V43" s="6"/>
      <c r="W43" s="13">
        <f t="shared" si="8"/>
        <v>12.061878897194365</v>
      </c>
      <c r="X43">
        <f t="shared" si="9"/>
        <v>2.0570457647419294</v>
      </c>
      <c r="Y43" s="9"/>
      <c r="Z43" s="10"/>
    </row>
    <row r="44" spans="1:26" x14ac:dyDescent="0.3">
      <c r="A44">
        <f t="shared" si="4"/>
        <v>1935</v>
      </c>
      <c r="B44" s="6">
        <v>218458</v>
      </c>
      <c r="C44" s="6">
        <v>167729</v>
      </c>
      <c r="D44" s="6">
        <f t="shared" si="5"/>
        <v>181003</v>
      </c>
      <c r="E44" s="6">
        <f t="shared" si="0"/>
        <v>60068</v>
      </c>
      <c r="F44">
        <v>273</v>
      </c>
      <c r="G44" s="6">
        <v>20191</v>
      </c>
      <c r="H44" s="6">
        <v>9339</v>
      </c>
      <c r="I44" s="6"/>
      <c r="J44" s="6">
        <f t="shared" si="1"/>
        <v>158390</v>
      </c>
      <c r="K44" s="6">
        <v>398126</v>
      </c>
      <c r="L44" s="10">
        <v>5136</v>
      </c>
      <c r="M44">
        <f t="shared" si="6"/>
        <v>1.2900438554628434E-2</v>
      </c>
      <c r="N44" s="9">
        <f t="shared" si="2"/>
        <v>0.99344947067221023</v>
      </c>
      <c r="O44" s="9">
        <f t="shared" si="7"/>
        <v>0.24236296517511191</v>
      </c>
      <c r="P44">
        <v>13274</v>
      </c>
      <c r="Q44" s="6">
        <v>1254</v>
      </c>
      <c r="R44" s="6">
        <f t="shared" si="3"/>
        <v>120.47719566167494</v>
      </c>
      <c r="S44" s="22">
        <v>6.5505293277897669E-3</v>
      </c>
      <c r="T44" s="22">
        <v>0.99344947067221023</v>
      </c>
      <c r="U44" s="22">
        <v>0.24236296517511191</v>
      </c>
      <c r="V44" s="6">
        <v>102</v>
      </c>
      <c r="W44" s="13">
        <f t="shared" si="8"/>
        <v>12.294349055361577</v>
      </c>
      <c r="X44">
        <f t="shared" si="9"/>
        <v>2.6171279397495728</v>
      </c>
      <c r="Y44" s="9"/>
      <c r="Z44" s="10"/>
    </row>
    <row r="45" spans="1:26" x14ac:dyDescent="0.3">
      <c r="A45">
        <f t="shared" si="4"/>
        <v>1936</v>
      </c>
      <c r="B45" s="6">
        <v>283824</v>
      </c>
      <c r="C45" s="6">
        <v>208332</v>
      </c>
      <c r="D45" s="6">
        <f t="shared" si="5"/>
        <v>227832</v>
      </c>
      <c r="E45" s="6">
        <f t="shared" si="0"/>
        <v>87291</v>
      </c>
      <c r="F45">
        <v>245</v>
      </c>
      <c r="G45" s="6">
        <v>43266</v>
      </c>
      <c r="H45" s="6">
        <v>11799</v>
      </c>
      <c r="I45" s="6"/>
      <c r="J45" s="6">
        <f t="shared" si="1"/>
        <v>196533</v>
      </c>
      <c r="K45" s="6">
        <v>365745</v>
      </c>
      <c r="L45" s="10">
        <v>4199</v>
      </c>
      <c r="M45">
        <f t="shared" si="6"/>
        <v>1.1480676427565653E-2</v>
      </c>
      <c r="N45" s="9">
        <f t="shared" si="2"/>
        <v>0.99564146932480047</v>
      </c>
      <c r="O45" s="9">
        <f t="shared" si="7"/>
        <v>0.35033009103921198</v>
      </c>
      <c r="P45">
        <v>19500</v>
      </c>
      <c r="Q45" s="6">
        <v>0</v>
      </c>
      <c r="R45" s="6">
        <f t="shared" si="3"/>
        <v>135.46050116884714</v>
      </c>
      <c r="S45" s="22">
        <v>4.3585306751995345E-3</v>
      </c>
      <c r="T45" s="22">
        <v>0.99564146932480047</v>
      </c>
      <c r="U45" s="22">
        <v>0.35033009103921198</v>
      </c>
      <c r="V45" s="6"/>
      <c r="W45" s="13">
        <f t="shared" si="8"/>
        <v>12.556109606728722</v>
      </c>
      <c r="X45">
        <f t="shared" si="9"/>
        <v>2.9921540982706052</v>
      </c>
      <c r="Y45" s="9"/>
      <c r="Z45" s="10"/>
    </row>
    <row r="46" spans="1:26" x14ac:dyDescent="0.3">
      <c r="A46">
        <f t="shared" si="4"/>
        <v>1937</v>
      </c>
      <c r="B46" s="6">
        <v>365697</v>
      </c>
      <c r="C46" s="6">
        <v>264016</v>
      </c>
      <c r="D46" s="6">
        <f t="shared" si="5"/>
        <v>289817</v>
      </c>
      <c r="E46" s="6">
        <f t="shared" si="0"/>
        <v>113748</v>
      </c>
      <c r="F46">
        <v>265</v>
      </c>
      <c r="G46" s="6">
        <v>63274</v>
      </c>
      <c r="H46" s="6">
        <v>12067</v>
      </c>
      <c r="I46" s="6"/>
      <c r="J46" s="6">
        <f t="shared" si="1"/>
        <v>251949</v>
      </c>
      <c r="K46" s="6">
        <v>376304</v>
      </c>
      <c r="L46" s="10">
        <v>4111</v>
      </c>
      <c r="M46">
        <f t="shared" si="6"/>
        <v>1.0924677919979591E-2</v>
      </c>
      <c r="N46" s="9">
        <f t="shared" si="2"/>
        <v>0.99651134008105291</v>
      </c>
      <c r="O46" s="9">
        <f t="shared" si="7"/>
        <v>0.41293512889015993</v>
      </c>
      <c r="P46">
        <v>25801</v>
      </c>
      <c r="Q46" s="6">
        <v>0</v>
      </c>
      <c r="R46" s="6">
        <f t="shared" si="3"/>
        <v>131.82808846039373</v>
      </c>
      <c r="S46" s="22">
        <v>3.4886599189470902E-3</v>
      </c>
      <c r="T46" s="22">
        <v>0.99651134008105291</v>
      </c>
      <c r="U46" s="22">
        <v>0.41293512889015993</v>
      </c>
      <c r="V46" s="6"/>
      <c r="W46" s="13">
        <f t="shared" si="8"/>
        <v>12.809560400658377</v>
      </c>
      <c r="X46">
        <f t="shared" si="9"/>
        <v>2.8846397767630649</v>
      </c>
      <c r="Y46" s="9"/>
      <c r="Z46" s="10"/>
    </row>
    <row r="47" spans="1:26" x14ac:dyDescent="0.3">
      <c r="A47">
        <f t="shared" si="4"/>
        <v>1938</v>
      </c>
      <c r="B47" s="6">
        <v>267967</v>
      </c>
      <c r="C47" s="6">
        <v>207489</v>
      </c>
      <c r="D47" s="6">
        <f t="shared" si="5"/>
        <v>228268</v>
      </c>
      <c r="E47" s="6">
        <f t="shared" si="0"/>
        <v>72133</v>
      </c>
      <c r="F47">
        <v>315</v>
      </c>
      <c r="G47" s="6">
        <v>25899</v>
      </c>
      <c r="H47" s="6">
        <v>11655</v>
      </c>
      <c r="I47" s="6"/>
      <c r="J47" s="6">
        <f t="shared" si="1"/>
        <v>195834</v>
      </c>
      <c r="K47" s="6">
        <v>374465</v>
      </c>
      <c r="L47" s="10">
        <v>4604</v>
      </c>
      <c r="M47">
        <f t="shared" si="6"/>
        <v>1.2294874020268918E-2</v>
      </c>
      <c r="N47" s="9">
        <f t="shared" si="2"/>
        <v>0.99364650358773055</v>
      </c>
      <c r="O47" s="9">
        <f t="shared" si="7"/>
        <v>0.23582138515854267</v>
      </c>
      <c r="P47">
        <v>20779</v>
      </c>
      <c r="Q47" s="6">
        <v>0</v>
      </c>
      <c r="R47" s="6">
        <f t="shared" si="3"/>
        <v>143.29675670623422</v>
      </c>
      <c r="S47" s="22">
        <v>6.3534964122694548E-3</v>
      </c>
      <c r="T47" s="22">
        <v>0.99364650358773055</v>
      </c>
      <c r="U47" s="22">
        <v>0.23582138515854267</v>
      </c>
      <c r="V47" s="6"/>
      <c r="W47" s="13">
        <f t="shared" si="8"/>
        <v>12.498619117582981</v>
      </c>
      <c r="X47">
        <f t="shared" si="9"/>
        <v>-2.6724310016215611</v>
      </c>
      <c r="Y47" s="9"/>
      <c r="Z47" s="10"/>
    </row>
    <row r="48" spans="1:26" x14ac:dyDescent="0.3">
      <c r="A48">
        <f t="shared" si="4"/>
        <v>1939</v>
      </c>
      <c r="B48" s="6">
        <v>313490</v>
      </c>
      <c r="C48" s="6">
        <v>230510</v>
      </c>
      <c r="D48" s="6">
        <f t="shared" si="5"/>
        <v>258127</v>
      </c>
      <c r="E48" s="6">
        <f t="shared" si="0"/>
        <v>96873</v>
      </c>
      <c r="F48">
        <v>235</v>
      </c>
      <c r="G48" s="6">
        <v>40305</v>
      </c>
      <c r="H48" s="6">
        <v>13893</v>
      </c>
      <c r="I48" s="6"/>
      <c r="J48" s="6">
        <f t="shared" si="1"/>
        <v>216617</v>
      </c>
      <c r="K48" s="6">
        <v>392223</v>
      </c>
      <c r="L48" s="10">
        <v>5859</v>
      </c>
      <c r="M48">
        <f t="shared" si="6"/>
        <v>1.4937930717984412E-2</v>
      </c>
      <c r="N48" s="9">
        <f t="shared" si="2"/>
        <v>0.99543182650000561</v>
      </c>
      <c r="O48" s="9">
        <f t="shared" si="7"/>
        <v>0.42827747945065575</v>
      </c>
      <c r="P48">
        <v>27617</v>
      </c>
      <c r="Q48" s="6">
        <v>0</v>
      </c>
      <c r="R48" s="6">
        <f t="shared" si="3"/>
        <v>207.53267146495745</v>
      </c>
      <c r="S48" s="22">
        <v>4.5681734999943879E-3</v>
      </c>
      <c r="T48" s="22">
        <v>0.99543182650000561</v>
      </c>
      <c r="U48" s="22">
        <v>0.42827747945065575</v>
      </c>
      <c r="V48" s="6"/>
      <c r="W48" s="13">
        <f t="shared" si="8"/>
        <v>12.655522740619729</v>
      </c>
      <c r="X48">
        <f t="shared" si="9"/>
        <v>1.6988285871021436</v>
      </c>
      <c r="Y48" s="9"/>
      <c r="Z48" s="10"/>
    </row>
    <row r="49" spans="14:22" x14ac:dyDescent="0.3">
      <c r="N49" s="9">
        <f>SUM(N3:N48)</f>
        <v>42.998004170247576</v>
      </c>
      <c r="S49" s="22"/>
      <c r="T49" s="11"/>
      <c r="U49" s="11"/>
      <c r="V49" s="6"/>
    </row>
    <row r="50" spans="14:22" x14ac:dyDescent="0.3">
      <c r="T50" s="11"/>
      <c r="U50" s="11"/>
    </row>
    <row r="51" spans="14:22" x14ac:dyDescent="0.3">
      <c r="T51" s="11"/>
      <c r="U51" s="11"/>
    </row>
    <row r="52" spans="14:22" x14ac:dyDescent="0.3">
      <c r="S52" s="6"/>
      <c r="T52" s="11"/>
      <c r="U52" s="11"/>
    </row>
    <row r="53" spans="14:22" x14ac:dyDescent="0.3">
      <c r="S53" s="6"/>
    </row>
    <row r="54" spans="14:22" x14ac:dyDescent="0.3">
      <c r="S54" s="6"/>
    </row>
    <row r="55" spans="14:22" x14ac:dyDescent="0.3">
      <c r="S55" s="6"/>
    </row>
    <row r="56" spans="14:22" x14ac:dyDescent="0.3">
      <c r="S56" s="2"/>
    </row>
    <row r="58" spans="14:22" x14ac:dyDescent="0.3">
      <c r="S58" s="6"/>
    </row>
    <row r="59" spans="14:22" x14ac:dyDescent="0.3">
      <c r="S59" s="6"/>
    </row>
    <row r="60" spans="14:22" x14ac:dyDescent="0.3">
      <c r="S60" s="6"/>
    </row>
    <row r="61" spans="14:22" x14ac:dyDescent="0.3">
      <c r="S61" s="6"/>
    </row>
    <row r="62" spans="14:22" x14ac:dyDescent="0.3">
      <c r="S62" s="6"/>
    </row>
    <row r="63" spans="14:22" x14ac:dyDescent="0.3">
      <c r="S63" s="6"/>
    </row>
    <row r="64" spans="14:22" x14ac:dyDescent="0.3">
      <c r="S64" s="6"/>
    </row>
    <row r="65" spans="19:19" x14ac:dyDescent="0.3">
      <c r="S65" s="6"/>
    </row>
    <row r="66" spans="19:19" x14ac:dyDescent="0.3">
      <c r="S66" s="6"/>
    </row>
    <row r="67" spans="19:19" x14ac:dyDescent="0.3">
      <c r="S67" s="6"/>
    </row>
    <row r="68" spans="19:19" x14ac:dyDescent="0.3">
      <c r="S68" s="6"/>
    </row>
    <row r="69" spans="19:19" x14ac:dyDescent="0.3">
      <c r="S69" s="6"/>
    </row>
    <row r="70" spans="19:19" x14ac:dyDescent="0.3">
      <c r="S70" s="6"/>
    </row>
    <row r="71" spans="19:19" x14ac:dyDescent="0.3">
      <c r="S71" s="6"/>
    </row>
    <row r="72" spans="19:19" x14ac:dyDescent="0.3">
      <c r="S72" s="6"/>
    </row>
    <row r="73" spans="19:19" x14ac:dyDescent="0.3">
      <c r="S73" s="6"/>
    </row>
    <row r="74" spans="19:19" x14ac:dyDescent="0.3">
      <c r="S74" s="6"/>
    </row>
    <row r="75" spans="19:19" x14ac:dyDescent="0.3">
      <c r="S75" s="6"/>
    </row>
    <row r="76" spans="19:19" x14ac:dyDescent="0.3">
      <c r="S76" s="6"/>
    </row>
    <row r="77" spans="19:19" x14ac:dyDescent="0.3">
      <c r="S77" s="6"/>
    </row>
    <row r="78" spans="19:19" x14ac:dyDescent="0.3">
      <c r="S78" s="6"/>
    </row>
    <row r="79" spans="19:19" x14ac:dyDescent="0.3">
      <c r="S79" s="6"/>
    </row>
    <row r="80" spans="19:19" x14ac:dyDescent="0.3">
      <c r="S80" s="6"/>
    </row>
    <row r="81" spans="19:19" x14ac:dyDescent="0.3">
      <c r="S81" s="6"/>
    </row>
    <row r="82" spans="19:19" x14ac:dyDescent="0.3">
      <c r="S82" s="6"/>
    </row>
    <row r="83" spans="19:19" x14ac:dyDescent="0.3">
      <c r="S83" s="6"/>
    </row>
    <row r="84" spans="19:19" x14ac:dyDescent="0.3">
      <c r="S84" s="6"/>
    </row>
    <row r="85" spans="19:19" x14ac:dyDescent="0.3">
      <c r="S85" s="6"/>
    </row>
    <row r="86" spans="19:19" x14ac:dyDescent="0.3">
      <c r="S86" s="6"/>
    </row>
    <row r="88" spans="19:19" x14ac:dyDescent="0.3">
      <c r="S88" s="6"/>
    </row>
    <row r="89" spans="19:19" x14ac:dyDescent="0.3">
      <c r="S89" s="6"/>
    </row>
    <row r="90" spans="19:19" x14ac:dyDescent="0.3">
      <c r="S90" s="6"/>
    </row>
    <row r="91" spans="19:19" x14ac:dyDescent="0.3">
      <c r="S91" s="6"/>
    </row>
    <row r="92" spans="19:19" x14ac:dyDescent="0.3">
      <c r="S92" s="6"/>
    </row>
    <row r="93" spans="19:19" x14ac:dyDescent="0.3">
      <c r="S93" s="6"/>
    </row>
    <row r="94" spans="19:19" x14ac:dyDescent="0.3">
      <c r="S94" s="6"/>
    </row>
    <row r="95" spans="19:19" x14ac:dyDescent="0.3">
      <c r="S95" s="6"/>
    </row>
    <row r="96" spans="19:19" x14ac:dyDescent="0.3">
      <c r="S96" s="6"/>
    </row>
    <row r="97" spans="19:19" x14ac:dyDescent="0.3">
      <c r="S97" s="6"/>
    </row>
    <row r="98" spans="19:19" x14ac:dyDescent="0.3">
      <c r="S98" s="6"/>
    </row>
    <row r="99" spans="19:19" x14ac:dyDescent="0.3">
      <c r="S99" s="6"/>
    </row>
    <row r="100" spans="19:19" x14ac:dyDescent="0.3">
      <c r="S100" s="6"/>
    </row>
    <row r="101" spans="19:19" x14ac:dyDescent="0.3">
      <c r="S101" s="6"/>
    </row>
    <row r="102" spans="19:19" x14ac:dyDescent="0.3">
      <c r="S102" s="6"/>
    </row>
    <row r="103" spans="19:19" x14ac:dyDescent="0.3">
      <c r="S103" s="6"/>
    </row>
  </sheetData>
  <pageMargins left="0.7" right="0.7" top="0.75" bottom="0.75" header="0.3" footer="0.3"/>
  <pageSetup scale="37" fitToWidth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51"/>
  <sheetViews>
    <sheetView topLeftCell="S1" workbookViewId="0">
      <selection activeCell="Q3" sqref="Q3"/>
    </sheetView>
  </sheetViews>
  <sheetFormatPr defaultRowHeight="14.4" x14ac:dyDescent="0.3"/>
  <cols>
    <col min="2" max="2" width="9" bestFit="1" customWidth="1"/>
    <col min="3" max="3" width="10.21875" customWidth="1"/>
    <col min="4" max="4" width="9.109375" customWidth="1"/>
    <col min="5" max="5" width="8.21875" customWidth="1"/>
    <col min="6" max="6" width="9" bestFit="1" customWidth="1"/>
    <col min="7" max="7" width="12.109375" customWidth="1"/>
    <col min="8" max="8" width="8.6640625" customWidth="1"/>
    <col min="9" max="9" width="9" customWidth="1"/>
    <col min="10" max="10" width="9.109375" customWidth="1"/>
    <col min="11" max="11" width="7.88671875" customWidth="1"/>
    <col min="12" max="12" width="8.21875" customWidth="1"/>
    <col min="13" max="13" width="8.6640625" customWidth="1"/>
    <col min="14" max="14" width="9.21875" customWidth="1"/>
    <col min="15" max="15" width="5.33203125" customWidth="1"/>
    <col min="16" max="16" width="10.109375" customWidth="1"/>
    <col min="17" max="17" width="8" customWidth="1"/>
    <col min="18" max="18" width="11.109375" customWidth="1"/>
    <col min="19" max="19" width="11.44140625" customWidth="1"/>
    <col min="20" max="20" width="8.21875" customWidth="1"/>
    <col min="21" max="21" width="8.109375" customWidth="1"/>
    <col min="23" max="23" width="10" customWidth="1"/>
    <col min="28" max="28" width="9" bestFit="1" customWidth="1"/>
    <col min="29" max="29" width="10.77734375" customWidth="1"/>
    <col min="30" max="30" width="9.5546875" customWidth="1"/>
    <col min="31" max="32" width="10.33203125" customWidth="1"/>
    <col min="33" max="33" width="11.5546875" customWidth="1"/>
    <col min="34" max="34" width="11.88671875" customWidth="1"/>
    <col min="36" max="36" width="9.6640625" customWidth="1"/>
  </cols>
  <sheetData>
    <row r="1" spans="1:37" ht="144" x14ac:dyDescent="0.3">
      <c r="A1" s="2" t="s">
        <v>7</v>
      </c>
      <c r="B1" s="2" t="s">
        <v>15</v>
      </c>
      <c r="C1" s="2" t="s">
        <v>17</v>
      </c>
      <c r="D1" s="2" t="s">
        <v>23</v>
      </c>
      <c r="E1" s="2" t="s">
        <v>20</v>
      </c>
      <c r="F1" s="2" t="s">
        <v>45</v>
      </c>
      <c r="G1" s="2" t="s">
        <v>26</v>
      </c>
      <c r="H1" s="2" t="s">
        <v>50</v>
      </c>
      <c r="I1" s="2" t="s">
        <v>63</v>
      </c>
      <c r="J1" s="2" t="s">
        <v>27</v>
      </c>
      <c r="K1" s="2" t="s">
        <v>21</v>
      </c>
      <c r="L1" s="2" t="s">
        <v>71</v>
      </c>
      <c r="M1" s="4" t="s">
        <v>75</v>
      </c>
      <c r="N1" s="2" t="s">
        <v>24</v>
      </c>
      <c r="O1" s="2" t="s">
        <v>7</v>
      </c>
      <c r="P1" s="2" t="s">
        <v>50</v>
      </c>
      <c r="Q1" s="2" t="s">
        <v>66</v>
      </c>
      <c r="R1" s="17" t="s">
        <v>68</v>
      </c>
      <c r="S1" s="17" t="s">
        <v>67</v>
      </c>
      <c r="T1" s="17" t="s">
        <v>27</v>
      </c>
      <c r="U1" s="17" t="s">
        <v>21</v>
      </c>
      <c r="V1" s="17" t="s">
        <v>71</v>
      </c>
      <c r="W1" s="17" t="s">
        <v>84</v>
      </c>
      <c r="X1" s="17" t="s">
        <v>76</v>
      </c>
      <c r="Y1" s="2" t="s">
        <v>81</v>
      </c>
      <c r="Z1" s="17" t="s">
        <v>72</v>
      </c>
      <c r="AA1" s="2" t="s">
        <v>73</v>
      </c>
      <c r="AB1" s="4" t="s">
        <v>82</v>
      </c>
      <c r="AC1" s="4" t="s">
        <v>87</v>
      </c>
      <c r="AD1" s="4" t="s">
        <v>74</v>
      </c>
      <c r="AE1" s="4" t="s">
        <v>83</v>
      </c>
      <c r="AF1" s="4" t="s">
        <v>88</v>
      </c>
      <c r="AG1" s="4" t="s">
        <v>85</v>
      </c>
      <c r="AH1" s="4" t="s">
        <v>86</v>
      </c>
      <c r="AI1" s="17" t="s">
        <v>76</v>
      </c>
      <c r="AJ1" s="4" t="s">
        <v>89</v>
      </c>
    </row>
    <row r="2" spans="1:37" ht="15.6" x14ac:dyDescent="0.3">
      <c r="E2" s="7"/>
      <c r="F2" s="8" t="s">
        <v>69</v>
      </c>
      <c r="G2" s="7"/>
      <c r="H2" s="7"/>
      <c r="I2" s="7"/>
      <c r="J2" s="7"/>
      <c r="K2" s="7"/>
      <c r="L2" s="7"/>
      <c r="M2" s="20"/>
      <c r="N2" s="7"/>
      <c r="P2" s="7" t="s">
        <v>70</v>
      </c>
      <c r="Q2" s="19"/>
      <c r="R2" s="21"/>
      <c r="S2" s="21"/>
      <c r="T2" s="18"/>
      <c r="U2" s="18"/>
      <c r="V2" s="18"/>
      <c r="W2" s="18"/>
      <c r="X2" s="18"/>
      <c r="Y2" s="9"/>
      <c r="AA2" s="9"/>
      <c r="AB2" s="9"/>
      <c r="AC2" s="9"/>
      <c r="AD2" s="9"/>
      <c r="AE2" s="9"/>
      <c r="AF2" s="9"/>
      <c r="AG2" s="5"/>
      <c r="AH2" s="9"/>
      <c r="AK2">
        <v>5</v>
      </c>
    </row>
    <row r="3" spans="1:37" x14ac:dyDescent="0.3">
      <c r="A3">
        <v>1894</v>
      </c>
      <c r="B3" s="16">
        <v>5700</v>
      </c>
      <c r="C3" s="3"/>
      <c r="D3" s="3"/>
      <c r="E3" s="3">
        <v>326</v>
      </c>
      <c r="F3" s="3">
        <v>358.6</v>
      </c>
      <c r="G3" s="3">
        <f>(B3*H3)/1000</f>
        <v>2394</v>
      </c>
      <c r="H3" s="6">
        <v>420</v>
      </c>
      <c r="I3" s="6">
        <v>1427</v>
      </c>
      <c r="J3" s="3">
        <f>I3+G3</f>
        <v>3821</v>
      </c>
      <c r="K3" s="3">
        <f>G3/J3</f>
        <v>0.62653755561371371</v>
      </c>
      <c r="L3" s="3">
        <f>G3/I3</f>
        <v>1.6776454099509461</v>
      </c>
      <c r="M3" s="5">
        <f>1-L3/((0.67)*(1+L3))</f>
        <v>6.4869319979531825E-2</v>
      </c>
      <c r="N3" s="3"/>
      <c r="O3">
        <v>1894</v>
      </c>
      <c r="P3" s="6">
        <v>420</v>
      </c>
      <c r="Q3" s="6">
        <v>12962</v>
      </c>
      <c r="R3" s="6">
        <v>11837</v>
      </c>
      <c r="S3" s="6">
        <f>Q3-R3</f>
        <v>1125</v>
      </c>
      <c r="T3" s="6">
        <f t="shared" ref="T3:T48" si="0">G3+S3</f>
        <v>3519</v>
      </c>
      <c r="U3" s="18">
        <f>G3/T3</f>
        <v>0.68030690537084404</v>
      </c>
      <c r="V3" s="18">
        <f t="shared" ref="V3:V48" si="1">G3/S3</f>
        <v>2.1280000000000001</v>
      </c>
      <c r="W3" s="18">
        <f>1-V3/((0.69)*(1+V3))</f>
        <v>1.4047963230660709E-2</v>
      </c>
      <c r="X3" s="18">
        <f>1-V3/((0.67)*(1+V3))</f>
        <v>-1.5383440852005936E-2</v>
      </c>
      <c r="Y3" s="9">
        <v>0.36334191512332864</v>
      </c>
      <c r="Z3">
        <f>Y3*V3</f>
        <v>0.77319159538244342</v>
      </c>
      <c r="AA3" s="9">
        <f>1-AB3</f>
        <v>0.58999824673107626</v>
      </c>
      <c r="AB3" s="9">
        <v>0.4100017532689238</v>
      </c>
      <c r="AC3" s="9">
        <v>-0.14517924849556052</v>
      </c>
      <c r="AD3" s="9">
        <v>0.32733508660225713</v>
      </c>
      <c r="AE3" s="9">
        <f>1-AD3</f>
        <v>0.67266491339774293</v>
      </c>
      <c r="AF3" s="9">
        <v>-0.17889708769509816</v>
      </c>
      <c r="AG3" s="5">
        <v>-0.13519099542797508</v>
      </c>
      <c r="AH3" s="9">
        <v>-0.16625229142517695</v>
      </c>
      <c r="AI3">
        <v>-1.5383440852005936E-2</v>
      </c>
      <c r="AJ3">
        <v>2394</v>
      </c>
    </row>
    <row r="4" spans="1:37" x14ac:dyDescent="0.3">
      <c r="A4">
        <v>1895</v>
      </c>
      <c r="B4" s="16">
        <v>5800</v>
      </c>
      <c r="C4" s="3"/>
      <c r="D4" s="3"/>
      <c r="E4" s="3"/>
      <c r="F4" s="3">
        <v>0</v>
      </c>
      <c r="G4" s="3">
        <f t="shared" ref="G4:G35" si="2">(B4*H4)/1000</f>
        <v>2540.4</v>
      </c>
      <c r="H4">
        <v>438</v>
      </c>
      <c r="I4" s="6">
        <v>1977</v>
      </c>
      <c r="J4" s="3">
        <f t="shared" ref="J4:J48" si="3">I4+G4</f>
        <v>4517.3999999999996</v>
      </c>
      <c r="K4" s="3">
        <f t="shared" ref="K4:K35" si="4">G4/J4</f>
        <v>0.56235887900119541</v>
      </c>
      <c r="L4" s="3">
        <f t="shared" ref="L4:L35" si="5">G4/I4</f>
        <v>1.2849772382397573</v>
      </c>
      <c r="M4" s="5">
        <f t="shared" ref="M4:M35" si="6">1-L4/((0.67)*(1+L4))</f>
        <v>0.16065838955045475</v>
      </c>
      <c r="N4" s="3"/>
      <c r="O4">
        <v>1895</v>
      </c>
      <c r="P4">
        <v>438</v>
      </c>
      <c r="Q4" s="6">
        <v>13316</v>
      </c>
      <c r="R4" s="6">
        <v>11760</v>
      </c>
      <c r="S4" s="6">
        <f t="shared" ref="S4:S48" si="7">Q4-R4</f>
        <v>1556</v>
      </c>
      <c r="T4" s="6">
        <f t="shared" si="0"/>
        <v>4096.3999999999996</v>
      </c>
      <c r="U4" s="18">
        <f t="shared" ref="U4:U48" si="8">G4/T4</f>
        <v>0.62015428180841725</v>
      </c>
      <c r="V4" s="18">
        <f t="shared" si="1"/>
        <v>1.6326478149100259</v>
      </c>
      <c r="W4" s="18">
        <f t="shared" ref="W4:W35" si="9">1-V4/((0.69)*(1+V4))</f>
        <v>0.10122567853852593</v>
      </c>
      <c r="X4" s="18">
        <f t="shared" ref="X4:X35" si="10">1-V4/((0.67)*(1+V4))</f>
        <v>7.4396594315795372E-2</v>
      </c>
      <c r="Y4" s="9">
        <v>0.35616884438474378</v>
      </c>
      <c r="Z4">
        <f t="shared" ref="Z4:Z48" si="11">Y4*V4</f>
        <v>0.58149828552378091</v>
      </c>
      <c r="AA4" s="9">
        <f t="shared" ref="AA4:AA48" si="12">1-AB4</f>
        <v>0.43279409134853197</v>
      </c>
      <c r="AB4" s="9">
        <v>0.56720590865146803</v>
      </c>
      <c r="AC4" s="9">
        <v>-6.2051165620325532E-2</v>
      </c>
      <c r="AD4" s="9">
        <v>0.51090770813732933</v>
      </c>
      <c r="AE4" s="9">
        <f t="shared" ref="AE4:AE48" si="13">1-AD4</f>
        <v>0.48909229186267067</v>
      </c>
      <c r="AF4" s="9">
        <v>-9.8522064176891799E-2</v>
      </c>
      <c r="AG4" s="5">
        <v>-5.8072098527961691E-2</v>
      </c>
      <c r="AH4" s="9">
        <v>-9.2001684778767467E-2</v>
      </c>
      <c r="AI4">
        <v>7.4396594315795372E-2</v>
      </c>
      <c r="AJ4">
        <v>2540.4</v>
      </c>
    </row>
    <row r="5" spans="1:37" x14ac:dyDescent="0.3">
      <c r="A5">
        <v>1896</v>
      </c>
      <c r="B5" s="3">
        <v>5900</v>
      </c>
      <c r="C5" s="3"/>
      <c r="D5" s="3"/>
      <c r="E5" s="3"/>
      <c r="F5" s="3">
        <v>0</v>
      </c>
      <c r="G5" s="3">
        <f t="shared" si="2"/>
        <v>2590.1</v>
      </c>
      <c r="H5">
        <v>439</v>
      </c>
      <c r="I5" s="6">
        <v>1850</v>
      </c>
      <c r="J5" s="3">
        <f t="shared" si="3"/>
        <v>4440.1000000000004</v>
      </c>
      <c r="K5" s="3">
        <f t="shared" si="4"/>
        <v>0.58334271750636235</v>
      </c>
      <c r="L5" s="3">
        <f t="shared" si="5"/>
        <v>1.400054054054054</v>
      </c>
      <c r="M5" s="5">
        <f t="shared" si="6"/>
        <v>0.1293392276024441</v>
      </c>
      <c r="N5" s="3"/>
      <c r="O5">
        <v>1896</v>
      </c>
      <c r="P5">
        <v>439</v>
      </c>
      <c r="Q5" s="6">
        <v>12821</v>
      </c>
      <c r="R5" s="6">
        <v>11478</v>
      </c>
      <c r="S5" s="6">
        <f t="shared" si="7"/>
        <v>1343</v>
      </c>
      <c r="T5" s="6">
        <f t="shared" si="0"/>
        <v>3933.1</v>
      </c>
      <c r="U5" s="18">
        <f t="shared" si="8"/>
        <v>0.65853906587678934</v>
      </c>
      <c r="V5" s="18">
        <f t="shared" si="1"/>
        <v>1.9285927029039462</v>
      </c>
      <c r="W5" s="18">
        <f t="shared" si="9"/>
        <v>4.5595556700305351E-2</v>
      </c>
      <c r="X5" s="18">
        <f t="shared" si="10"/>
        <v>1.710587182568768E-2</v>
      </c>
      <c r="Y5" s="9">
        <v>0.36566413748971571</v>
      </c>
      <c r="Z5">
        <f t="shared" si="11"/>
        <v>0.70521718727633109</v>
      </c>
      <c r="AA5" s="9">
        <f t="shared" si="12"/>
        <v>0.45951083096222278</v>
      </c>
      <c r="AB5" s="9">
        <v>0.54048916903777722</v>
      </c>
      <c r="AC5" s="9">
        <v>-7.2267013753277265E-2</v>
      </c>
      <c r="AD5" s="9">
        <v>0.47630450783152251</v>
      </c>
      <c r="AE5" s="9">
        <f t="shared" si="13"/>
        <v>0.52369549216847755</v>
      </c>
      <c r="AF5" s="9">
        <v>-0.11059460071468652</v>
      </c>
      <c r="AG5" s="5">
        <v>-6.7591157700162663E-2</v>
      </c>
      <c r="AH5" s="9">
        <v>-0.10320017749418131</v>
      </c>
      <c r="AI5">
        <v>1.710587182568768E-2</v>
      </c>
      <c r="AJ5">
        <v>2590.1</v>
      </c>
    </row>
    <row r="6" spans="1:37" x14ac:dyDescent="0.3">
      <c r="A6">
        <v>1897</v>
      </c>
      <c r="B6" s="3">
        <v>5700</v>
      </c>
      <c r="C6" s="3"/>
      <c r="D6" s="3"/>
      <c r="E6" s="3"/>
      <c r="F6" s="3">
        <v>0</v>
      </c>
      <c r="G6" s="3">
        <f t="shared" si="2"/>
        <v>2519.4</v>
      </c>
      <c r="H6">
        <v>442</v>
      </c>
      <c r="I6" s="6">
        <v>2004</v>
      </c>
      <c r="J6" s="3">
        <f t="shared" si="3"/>
        <v>4523.3999999999996</v>
      </c>
      <c r="K6" s="3">
        <f t="shared" si="4"/>
        <v>0.55697042048016987</v>
      </c>
      <c r="L6" s="3">
        <f t="shared" si="5"/>
        <v>1.2571856287425149</v>
      </c>
      <c r="M6" s="5">
        <f t="shared" si="6"/>
        <v>0.16870086495497039</v>
      </c>
      <c r="N6" s="3"/>
      <c r="O6">
        <v>1897</v>
      </c>
      <c r="P6">
        <v>442</v>
      </c>
      <c r="Q6" s="6">
        <v>12525</v>
      </c>
      <c r="R6" s="6">
        <v>11041</v>
      </c>
      <c r="S6" s="6">
        <f t="shared" si="7"/>
        <v>1484</v>
      </c>
      <c r="T6" s="6">
        <f t="shared" si="0"/>
        <v>4003.4</v>
      </c>
      <c r="U6" s="18">
        <f t="shared" si="8"/>
        <v>0.62931508218014687</v>
      </c>
      <c r="V6" s="18">
        <f t="shared" si="1"/>
        <v>1.6977088948787062</v>
      </c>
      <c r="W6" s="18">
        <f t="shared" si="9"/>
        <v>8.794915626065658E-2</v>
      </c>
      <c r="X6" s="18">
        <f t="shared" si="10"/>
        <v>6.0723757940079337E-2</v>
      </c>
      <c r="Y6" s="9">
        <v>0.31682809812618812</v>
      </c>
      <c r="Z6">
        <f t="shared" si="11"/>
        <v>0.53788188033633311</v>
      </c>
      <c r="AA6" s="9">
        <f t="shared" si="12"/>
        <v>0.31811828509258522</v>
      </c>
      <c r="AB6" s="9">
        <v>0.68188171490741478</v>
      </c>
      <c r="AC6" s="9">
        <v>-1.340169086646581E-3</v>
      </c>
      <c r="AD6" s="9">
        <v>0.6370030087079539</v>
      </c>
      <c r="AE6" s="9">
        <f t="shared" si="13"/>
        <v>0.3629969912920461</v>
      </c>
      <c r="AF6" s="9">
        <v>-4.3810903192605055E-2</v>
      </c>
      <c r="AG6" s="5">
        <v>-1.2588444714292102E-3</v>
      </c>
      <c r="AH6" s="9">
        <v>-4.1046709458842923E-2</v>
      </c>
      <c r="AI6">
        <v>6.0723757940079337E-2</v>
      </c>
      <c r="AJ6">
        <v>2519.4</v>
      </c>
    </row>
    <row r="7" spans="1:37" x14ac:dyDescent="0.3">
      <c r="A7">
        <v>1898</v>
      </c>
      <c r="B7" s="3">
        <v>9000</v>
      </c>
      <c r="C7" s="3"/>
      <c r="D7" s="3"/>
      <c r="E7" s="3">
        <v>342</v>
      </c>
      <c r="F7" s="3">
        <v>376.20000000000005</v>
      </c>
      <c r="G7" s="3">
        <f t="shared" si="2"/>
        <v>3960</v>
      </c>
      <c r="H7" s="6">
        <v>440</v>
      </c>
      <c r="I7" s="6">
        <v>4795</v>
      </c>
      <c r="J7" s="3">
        <f t="shared" si="3"/>
        <v>8755</v>
      </c>
      <c r="K7" s="3">
        <f t="shared" si="4"/>
        <v>0.4523129640205597</v>
      </c>
      <c r="L7" s="3">
        <f t="shared" si="5"/>
        <v>0.82586027111574556</v>
      </c>
      <c r="M7" s="5">
        <f t="shared" si="6"/>
        <v>0.32490602384991085</v>
      </c>
      <c r="N7" s="3">
        <v>8000</v>
      </c>
      <c r="O7">
        <v>1898</v>
      </c>
      <c r="P7" s="6">
        <v>440</v>
      </c>
      <c r="Q7" s="6">
        <v>16472</v>
      </c>
      <c r="R7" s="6">
        <v>12466</v>
      </c>
      <c r="S7" s="6">
        <f t="shared" si="7"/>
        <v>4006</v>
      </c>
      <c r="T7" s="6">
        <f t="shared" si="0"/>
        <v>7966</v>
      </c>
      <c r="U7" s="18">
        <f t="shared" si="8"/>
        <v>0.49711272909866933</v>
      </c>
      <c r="V7" s="18">
        <f t="shared" si="1"/>
        <v>0.98851722416375432</v>
      </c>
      <c r="W7" s="18">
        <f t="shared" si="9"/>
        <v>0.27954676942221823</v>
      </c>
      <c r="X7" s="18">
        <f t="shared" si="10"/>
        <v>0.258040702837807</v>
      </c>
      <c r="Y7" s="9">
        <v>0.31831169482179555</v>
      </c>
      <c r="Z7">
        <f t="shared" si="11"/>
        <v>0.31465659298410142</v>
      </c>
      <c r="AA7" s="9">
        <f t="shared" si="12"/>
        <v>0.14374535745131611</v>
      </c>
      <c r="AB7" s="9">
        <v>0.85625464254868389</v>
      </c>
      <c r="AC7" s="9">
        <v>0.28610006434136015</v>
      </c>
      <c r="AD7" s="9">
        <v>0.84177635997254807</v>
      </c>
      <c r="AE7" s="9">
        <f t="shared" si="13"/>
        <v>0.15822364002745193</v>
      </c>
      <c r="AF7" s="9">
        <v>0.25031216637042386</v>
      </c>
      <c r="AG7" s="5">
        <v>0.27350304460300401</v>
      </c>
      <c r="AH7" s="9">
        <v>0.2387638838644055</v>
      </c>
      <c r="AI7">
        <v>0.258040702837807</v>
      </c>
      <c r="AJ7">
        <v>3960</v>
      </c>
    </row>
    <row r="8" spans="1:37" x14ac:dyDescent="0.3">
      <c r="A8">
        <v>1899</v>
      </c>
      <c r="B8" s="3">
        <v>12000</v>
      </c>
      <c r="C8" s="3"/>
      <c r="D8" s="3"/>
      <c r="E8" s="3">
        <v>365</v>
      </c>
      <c r="F8" s="3">
        <v>401.50000000000006</v>
      </c>
      <c r="G8" s="3">
        <f t="shared" si="2"/>
        <v>5640</v>
      </c>
      <c r="H8" s="6">
        <v>470</v>
      </c>
      <c r="I8" s="6">
        <v>6809</v>
      </c>
      <c r="J8" s="3">
        <f t="shared" si="3"/>
        <v>12449</v>
      </c>
      <c r="K8" s="3">
        <f t="shared" si="4"/>
        <v>0.45304843762551211</v>
      </c>
      <c r="L8" s="3">
        <f t="shared" si="5"/>
        <v>0.82831546482596563</v>
      </c>
      <c r="M8" s="5">
        <f t="shared" si="6"/>
        <v>0.32380830205147448</v>
      </c>
      <c r="N8" s="3">
        <v>11000</v>
      </c>
      <c r="O8">
        <v>1899</v>
      </c>
      <c r="P8" s="6">
        <v>470</v>
      </c>
      <c r="Q8" s="6">
        <v>23248</v>
      </c>
      <c r="R8" s="6">
        <v>17597</v>
      </c>
      <c r="S8" s="6">
        <f t="shared" si="7"/>
        <v>5651</v>
      </c>
      <c r="T8" s="6">
        <f t="shared" si="0"/>
        <v>11291</v>
      </c>
      <c r="U8" s="18">
        <f t="shared" si="8"/>
        <v>0.49951288636967495</v>
      </c>
      <c r="V8" s="18">
        <f t="shared" si="1"/>
        <v>0.99805344186869582</v>
      </c>
      <c r="W8" s="18">
        <f t="shared" si="9"/>
        <v>0.27606828062365951</v>
      </c>
      <c r="X8" s="18">
        <f t="shared" si="10"/>
        <v>0.25445837855272402</v>
      </c>
      <c r="Y8" s="9">
        <v>0.23503269091064485</v>
      </c>
      <c r="Z8">
        <f t="shared" si="11"/>
        <v>0.23457518611503045</v>
      </c>
      <c r="AA8" s="9">
        <f t="shared" si="12"/>
        <v>0.10504220118760532</v>
      </c>
      <c r="AB8" s="9">
        <v>0.89495779881239468</v>
      </c>
      <c r="AC8" s="9">
        <v>0.28996304828357</v>
      </c>
      <c r="AD8" s="9">
        <v>0.88501265635973136</v>
      </c>
      <c r="AE8" s="9">
        <f t="shared" si="13"/>
        <v>0.11498734364026864</v>
      </c>
      <c r="AF8" s="9">
        <v>0.25623785990217607</v>
      </c>
      <c r="AG8" s="5">
        <v>0.27726199895672854</v>
      </c>
      <c r="AH8" s="9">
        <v>0.24450535499283066</v>
      </c>
      <c r="AI8">
        <v>0.25445837855272402</v>
      </c>
      <c r="AJ8">
        <v>5640</v>
      </c>
    </row>
    <row r="9" spans="1:37" x14ac:dyDescent="0.3">
      <c r="A9">
        <v>1900</v>
      </c>
      <c r="B9" s="3">
        <v>12000</v>
      </c>
      <c r="C9" s="3"/>
      <c r="D9" s="3"/>
      <c r="E9" s="3">
        <v>375</v>
      </c>
      <c r="F9" s="3">
        <v>412.50000000000006</v>
      </c>
      <c r="G9" s="3">
        <f t="shared" si="2"/>
        <v>5796</v>
      </c>
      <c r="H9" s="6">
        <v>483</v>
      </c>
      <c r="I9" s="6">
        <v>6811</v>
      </c>
      <c r="J9" s="3">
        <f t="shared" si="3"/>
        <v>12607</v>
      </c>
      <c r="K9" s="3">
        <f t="shared" si="4"/>
        <v>0.45974458634092169</v>
      </c>
      <c r="L9" s="3">
        <f t="shared" si="5"/>
        <v>0.85097636176772873</v>
      </c>
      <c r="M9" s="5">
        <f t="shared" si="6"/>
        <v>0.31381405023743036</v>
      </c>
      <c r="N9" s="3">
        <v>12000</v>
      </c>
      <c r="O9">
        <v>1900</v>
      </c>
      <c r="P9" s="6">
        <v>483</v>
      </c>
      <c r="Q9" s="6">
        <v>28081</v>
      </c>
      <c r="R9" s="6">
        <v>22018</v>
      </c>
      <c r="S9" s="6">
        <f t="shared" si="7"/>
        <v>6063</v>
      </c>
      <c r="T9" s="6">
        <f t="shared" si="0"/>
        <v>11859</v>
      </c>
      <c r="U9" s="18">
        <f t="shared" si="8"/>
        <v>0.48874272704275235</v>
      </c>
      <c r="V9" s="18">
        <f t="shared" si="1"/>
        <v>0.95596239485403267</v>
      </c>
      <c r="W9" s="18">
        <f t="shared" si="9"/>
        <v>0.29167720718441681</v>
      </c>
      <c r="X9" s="18">
        <f t="shared" si="10"/>
        <v>0.27053324321977257</v>
      </c>
      <c r="Y9" s="9">
        <v>0.1305493689680772</v>
      </c>
      <c r="Z9">
        <f t="shared" si="11"/>
        <v>0.12480028740540582</v>
      </c>
      <c r="AA9" s="9">
        <f t="shared" si="12"/>
        <v>7.3325228628233097E-2</v>
      </c>
      <c r="AB9" s="9">
        <v>0.9266747713717669</v>
      </c>
      <c r="AC9" s="9">
        <v>0.20479482902283375</v>
      </c>
      <c r="AD9" s="9">
        <v>0.91875789853653689</v>
      </c>
      <c r="AE9" s="9">
        <f t="shared" si="13"/>
        <v>8.1242101463463112E-2</v>
      </c>
      <c r="AF9" s="9">
        <v>0.1668630325022632</v>
      </c>
      <c r="AG9" s="5">
        <v>0.19480085194064178</v>
      </c>
      <c r="AH9" s="9">
        <v>0.15835151624160471</v>
      </c>
      <c r="AI9">
        <v>0.27053324321977257</v>
      </c>
      <c r="AJ9">
        <v>5796</v>
      </c>
    </row>
    <row r="10" spans="1:37" x14ac:dyDescent="0.3">
      <c r="A10">
        <v>1901</v>
      </c>
      <c r="B10" s="3">
        <v>15000</v>
      </c>
      <c r="C10" s="3"/>
      <c r="D10" s="3"/>
      <c r="E10" s="3">
        <v>401</v>
      </c>
      <c r="F10" s="3">
        <v>441.1</v>
      </c>
      <c r="G10" s="3">
        <f t="shared" si="2"/>
        <v>7665</v>
      </c>
      <c r="H10" s="6">
        <v>511</v>
      </c>
      <c r="I10" s="6">
        <v>11788</v>
      </c>
      <c r="J10" s="3">
        <f t="shared" si="3"/>
        <v>19453</v>
      </c>
      <c r="K10" s="3">
        <f t="shared" si="4"/>
        <v>0.39402662828355522</v>
      </c>
      <c r="L10" s="3">
        <f t="shared" si="5"/>
        <v>0.6502375296912114</v>
      </c>
      <c r="M10" s="5">
        <f t="shared" si="6"/>
        <v>0.4119005548006639</v>
      </c>
      <c r="N10" s="3">
        <v>15000</v>
      </c>
      <c r="O10">
        <v>1901</v>
      </c>
      <c r="P10" s="6">
        <v>511</v>
      </c>
      <c r="Q10" s="6">
        <v>34537</v>
      </c>
      <c r="R10" s="6">
        <v>24122</v>
      </c>
      <c r="S10" s="6">
        <f t="shared" si="7"/>
        <v>10415</v>
      </c>
      <c r="T10" s="6">
        <f t="shared" si="0"/>
        <v>18080</v>
      </c>
      <c r="U10" s="18">
        <f t="shared" si="8"/>
        <v>0.42394911504424782</v>
      </c>
      <c r="V10" s="18">
        <f t="shared" si="1"/>
        <v>0.73595775324051849</v>
      </c>
      <c r="W10" s="18">
        <f t="shared" si="9"/>
        <v>0.38558099268949586</v>
      </c>
      <c r="X10" s="18">
        <f t="shared" si="10"/>
        <v>0.36724012679963014</v>
      </c>
      <c r="Y10" s="9">
        <v>2.8752102672730671E-2</v>
      </c>
      <c r="Z10">
        <f t="shared" si="11"/>
        <v>2.1160332883963573E-2</v>
      </c>
      <c r="AA10" s="9">
        <f t="shared" si="12"/>
        <v>7.1576937326481849E-3</v>
      </c>
      <c r="AB10" s="9">
        <v>0.99284230626735182</v>
      </c>
      <c r="AC10" s="9">
        <v>0.49889599844127741</v>
      </c>
      <c r="AD10" s="9">
        <v>0.99203577722270464</v>
      </c>
      <c r="AE10" s="9">
        <f t="shared" si="13"/>
        <v>7.96422277729536E-3</v>
      </c>
      <c r="AF10" s="9">
        <v>0.4627561457634034</v>
      </c>
      <c r="AG10" s="5">
        <v>0.48327215266436785</v>
      </c>
      <c r="AH10" s="9">
        <v>0.44725392495904881</v>
      </c>
      <c r="AI10">
        <v>0.36724012679963014</v>
      </c>
      <c r="AJ10">
        <v>7665</v>
      </c>
    </row>
    <row r="11" spans="1:37" x14ac:dyDescent="0.3">
      <c r="A11">
        <v>1902</v>
      </c>
      <c r="B11" s="3">
        <v>18000</v>
      </c>
      <c r="C11" s="3"/>
      <c r="D11" s="3"/>
      <c r="E11" s="3">
        <v>437</v>
      </c>
      <c r="F11" s="3">
        <v>480.70000000000005</v>
      </c>
      <c r="G11" s="3">
        <f t="shared" si="2"/>
        <v>9666</v>
      </c>
      <c r="H11" s="6">
        <v>537</v>
      </c>
      <c r="I11" s="6">
        <v>12185</v>
      </c>
      <c r="J11" s="3">
        <f t="shared" si="3"/>
        <v>21851</v>
      </c>
      <c r="K11" s="3">
        <f t="shared" si="4"/>
        <v>0.44235961740881424</v>
      </c>
      <c r="L11" s="3">
        <f t="shared" si="5"/>
        <v>0.79327041444398849</v>
      </c>
      <c r="M11" s="5">
        <f t="shared" si="6"/>
        <v>0.33976176506147138</v>
      </c>
      <c r="N11" s="3">
        <v>18000</v>
      </c>
      <c r="O11">
        <v>1902</v>
      </c>
      <c r="P11" s="6">
        <v>537</v>
      </c>
      <c r="Q11" s="6">
        <v>37500</v>
      </c>
      <c r="R11" s="6">
        <v>26937</v>
      </c>
      <c r="S11" s="6">
        <f t="shared" si="7"/>
        <v>10563</v>
      </c>
      <c r="T11" s="6">
        <f t="shared" si="0"/>
        <v>20229</v>
      </c>
      <c r="U11" s="18">
        <f t="shared" si="8"/>
        <v>0.4778288595580602</v>
      </c>
      <c r="V11" s="18">
        <f t="shared" si="1"/>
        <v>0.91508094291394493</v>
      </c>
      <c r="W11" s="18">
        <f t="shared" si="9"/>
        <v>0.30749440643759385</v>
      </c>
      <c r="X11" s="18">
        <f t="shared" si="10"/>
        <v>0.28682259767453699</v>
      </c>
      <c r="Y11" s="9">
        <v>6.1404923143072131E-2</v>
      </c>
      <c r="Z11">
        <f t="shared" si="11"/>
        <v>5.6190474969320767E-2</v>
      </c>
      <c r="AA11" s="9">
        <f t="shared" si="12"/>
        <v>1.8381197894251744E-2</v>
      </c>
      <c r="AB11" s="9">
        <v>0.98161880210574826</v>
      </c>
      <c r="AC11" s="9">
        <v>0.43579660109133089</v>
      </c>
      <c r="AD11" s="9">
        <v>0.98016088295399217</v>
      </c>
      <c r="AE11" s="9">
        <f t="shared" si="13"/>
        <v>1.9839117046007826E-2</v>
      </c>
      <c r="AF11" s="9">
        <v>0.40877292446611002</v>
      </c>
      <c r="AG11" s="5">
        <v>0.42049064925152313</v>
      </c>
      <c r="AH11" s="9">
        <v>0.39375370812200616</v>
      </c>
      <c r="AI11">
        <v>0.28682259767453699</v>
      </c>
      <c r="AJ11">
        <v>9666</v>
      </c>
    </row>
    <row r="12" spans="1:37" x14ac:dyDescent="0.3">
      <c r="A12">
        <v>1903</v>
      </c>
      <c r="B12" s="3">
        <v>17000</v>
      </c>
      <c r="C12" s="3"/>
      <c r="D12" s="3"/>
      <c r="E12" s="3">
        <v>441</v>
      </c>
      <c r="F12" s="3">
        <v>485.1</v>
      </c>
      <c r="G12" s="3">
        <f t="shared" si="2"/>
        <v>9316</v>
      </c>
      <c r="H12" s="6">
        <v>548</v>
      </c>
      <c r="I12" s="6">
        <v>11922</v>
      </c>
      <c r="J12" s="3">
        <f t="shared" si="3"/>
        <v>21238</v>
      </c>
      <c r="K12" s="3">
        <f t="shared" si="4"/>
        <v>0.43864770694038985</v>
      </c>
      <c r="L12" s="3">
        <f t="shared" si="5"/>
        <v>0.78141251467874517</v>
      </c>
      <c r="M12" s="5">
        <f t="shared" si="6"/>
        <v>0.34530192993971665</v>
      </c>
      <c r="N12" s="3">
        <v>17000</v>
      </c>
      <c r="O12">
        <v>1903</v>
      </c>
      <c r="P12" s="6">
        <v>548</v>
      </c>
      <c r="Q12" s="6">
        <v>41699</v>
      </c>
      <c r="R12" s="6">
        <v>30862</v>
      </c>
      <c r="S12" s="6">
        <f t="shared" si="7"/>
        <v>10837</v>
      </c>
      <c r="T12" s="6">
        <f t="shared" si="0"/>
        <v>20153</v>
      </c>
      <c r="U12" s="18">
        <f t="shared" si="8"/>
        <v>0.4622636828263782</v>
      </c>
      <c r="V12" s="18">
        <f t="shared" si="1"/>
        <v>0.8596475039217496</v>
      </c>
      <c r="W12" s="18">
        <f t="shared" si="9"/>
        <v>0.33005263358495907</v>
      </c>
      <c r="X12" s="18">
        <f t="shared" si="10"/>
        <v>0.31005420473674894</v>
      </c>
      <c r="Y12" s="9">
        <v>5.1630566458303051E-2</v>
      </c>
      <c r="Z12">
        <f t="shared" si="11"/>
        <v>4.4384087581946223E-2</v>
      </c>
      <c r="AA12" s="9">
        <f t="shared" si="12"/>
        <v>1.6674982816041295E-2</v>
      </c>
      <c r="AB12" s="9">
        <v>0.98332501718395871</v>
      </c>
      <c r="AC12" s="9">
        <v>0.4089049818117696</v>
      </c>
      <c r="AD12" s="9">
        <v>0.98192241498777888</v>
      </c>
      <c r="AE12" s="9">
        <f t="shared" si="13"/>
        <v>1.807758501222112E-2</v>
      </c>
      <c r="AF12" s="9">
        <v>0.37984417529876568</v>
      </c>
      <c r="AG12" s="5">
        <v>0.39388414591539134</v>
      </c>
      <c r="AH12" s="9">
        <v>0.36523125341687057</v>
      </c>
      <c r="AI12">
        <v>0.31005420473674894</v>
      </c>
      <c r="AJ12">
        <v>9316</v>
      </c>
    </row>
    <row r="13" spans="1:37" x14ac:dyDescent="0.3">
      <c r="A13">
        <v>1904</v>
      </c>
      <c r="B13" s="3">
        <v>18000</v>
      </c>
      <c r="C13" s="3"/>
      <c r="D13" s="3"/>
      <c r="E13" s="3">
        <v>432</v>
      </c>
      <c r="F13" s="3">
        <v>475.20000000000005</v>
      </c>
      <c r="G13" s="3">
        <f t="shared" si="2"/>
        <v>9684</v>
      </c>
      <c r="H13" s="6">
        <v>538</v>
      </c>
      <c r="I13" s="6">
        <v>10351</v>
      </c>
      <c r="J13" s="3">
        <f t="shared" si="3"/>
        <v>20035</v>
      </c>
      <c r="K13" s="3">
        <f t="shared" si="4"/>
        <v>0.48335413027202395</v>
      </c>
      <c r="L13" s="3">
        <f t="shared" si="5"/>
        <v>0.93556178147038938</v>
      </c>
      <c r="M13" s="5">
        <f t="shared" si="6"/>
        <v>0.27857592496712846</v>
      </c>
      <c r="N13" s="3">
        <v>18000</v>
      </c>
      <c r="O13">
        <v>1904</v>
      </c>
      <c r="P13" s="6">
        <v>538</v>
      </c>
      <c r="Q13" s="6">
        <v>39231</v>
      </c>
      <c r="R13" s="6">
        <v>29972</v>
      </c>
      <c r="S13" s="6">
        <f t="shared" si="7"/>
        <v>9259</v>
      </c>
      <c r="T13" s="6">
        <f t="shared" si="0"/>
        <v>18943</v>
      </c>
      <c r="U13" s="18">
        <f t="shared" si="8"/>
        <v>0.51121786411867176</v>
      </c>
      <c r="V13" s="18">
        <f t="shared" si="1"/>
        <v>1.0459012852359866</v>
      </c>
      <c r="W13" s="18">
        <f t="shared" si="9"/>
        <v>0.25910454475554801</v>
      </c>
      <c r="X13" s="18">
        <f t="shared" si="10"/>
        <v>0.23698826250944516</v>
      </c>
      <c r="Y13" s="9">
        <v>4.5115174139905824E-2</v>
      </c>
      <c r="Z13">
        <f t="shared" si="11"/>
        <v>4.7186018616572845E-2</v>
      </c>
      <c r="AA13" s="9">
        <f t="shared" si="12"/>
        <v>1.6871668605762169E-2</v>
      </c>
      <c r="AB13" s="9">
        <v>0.98312833139423783</v>
      </c>
      <c r="AC13" s="9">
        <v>0.35584712035556365</v>
      </c>
      <c r="AD13" s="9">
        <v>0.98148668542815076</v>
      </c>
      <c r="AE13" s="9">
        <f t="shared" si="13"/>
        <v>1.8513314571849238E-2</v>
      </c>
      <c r="AF13" s="9">
        <v>0.32165604363680023</v>
      </c>
      <c r="AG13" s="5">
        <v>0.34164879424957018</v>
      </c>
      <c r="AH13" s="9">
        <v>0.30816928418742651</v>
      </c>
      <c r="AI13">
        <v>0.23698826250944516</v>
      </c>
      <c r="AJ13">
        <v>9684</v>
      </c>
    </row>
    <row r="14" spans="1:37" x14ac:dyDescent="0.3">
      <c r="A14">
        <v>1905</v>
      </c>
      <c r="B14" s="3">
        <v>22000</v>
      </c>
      <c r="C14" s="3"/>
      <c r="D14" s="3"/>
      <c r="E14" s="3">
        <v>451</v>
      </c>
      <c r="F14" s="3">
        <v>496.1</v>
      </c>
      <c r="G14" s="3">
        <f t="shared" si="2"/>
        <v>12342</v>
      </c>
      <c r="H14" s="6">
        <v>561</v>
      </c>
      <c r="I14" s="6">
        <v>11071</v>
      </c>
      <c r="J14" s="3">
        <f t="shared" si="3"/>
        <v>23413</v>
      </c>
      <c r="K14" s="3">
        <f t="shared" si="4"/>
        <v>0.52714304019134672</v>
      </c>
      <c r="L14" s="3">
        <f t="shared" si="5"/>
        <v>1.1148044440429952</v>
      </c>
      <c r="M14" s="5">
        <f t="shared" si="6"/>
        <v>0.21321934299799017</v>
      </c>
      <c r="N14" s="3">
        <v>22500</v>
      </c>
      <c r="O14">
        <v>1905</v>
      </c>
      <c r="P14" s="6">
        <v>561</v>
      </c>
      <c r="Q14" s="6">
        <v>43148</v>
      </c>
      <c r="R14" s="6">
        <v>33349</v>
      </c>
      <c r="S14" s="6">
        <f t="shared" si="7"/>
        <v>9799</v>
      </c>
      <c r="T14" s="6">
        <f t="shared" si="0"/>
        <v>22141</v>
      </c>
      <c r="U14" s="18">
        <f t="shared" si="8"/>
        <v>0.557427397136534</v>
      </c>
      <c r="V14" s="18">
        <f t="shared" si="1"/>
        <v>1.2595162771711399</v>
      </c>
      <c r="W14" s="18">
        <f t="shared" si="9"/>
        <v>0.19213420704850126</v>
      </c>
      <c r="X14" s="18">
        <f t="shared" si="10"/>
        <v>0.16801881024397913</v>
      </c>
      <c r="Y14" s="9">
        <v>4.0295604823026063E-2</v>
      </c>
      <c r="Z14">
        <f t="shared" si="11"/>
        <v>5.0752970173057216E-2</v>
      </c>
      <c r="AA14" s="9">
        <f t="shared" si="12"/>
        <v>1.5212095281633031E-2</v>
      </c>
      <c r="AB14" s="9">
        <v>0.98478790471836697</v>
      </c>
      <c r="AC14" s="9">
        <v>0.35239166781340425</v>
      </c>
      <c r="AD14" s="9">
        <v>0.98325713627260725</v>
      </c>
      <c r="AE14" s="9">
        <f t="shared" si="13"/>
        <v>1.6742863727392754E-2</v>
      </c>
      <c r="AF14" s="9">
        <v>0.31704342248874018</v>
      </c>
      <c r="AG14" s="5">
        <v>0.33825881447844763</v>
      </c>
      <c r="AH14" s="9">
        <v>0.30366348850027047</v>
      </c>
      <c r="AI14">
        <v>0.16801881024397913</v>
      </c>
      <c r="AJ14">
        <v>12342</v>
      </c>
    </row>
    <row r="15" spans="1:37" x14ac:dyDescent="0.3">
      <c r="A15">
        <v>1906</v>
      </c>
      <c r="B15" s="3">
        <v>28000</v>
      </c>
      <c r="C15" s="3"/>
      <c r="D15" s="3"/>
      <c r="E15" s="3">
        <v>488</v>
      </c>
      <c r="F15" s="3">
        <v>536.80000000000007</v>
      </c>
      <c r="G15" s="3">
        <f t="shared" si="2"/>
        <v>16156</v>
      </c>
      <c r="H15" s="6">
        <v>577</v>
      </c>
      <c r="I15" s="6">
        <v>14170</v>
      </c>
      <c r="J15" s="3">
        <f t="shared" si="3"/>
        <v>30326</v>
      </c>
      <c r="K15" s="3">
        <f t="shared" si="4"/>
        <v>0.53274417991162704</v>
      </c>
      <c r="L15" s="3">
        <f t="shared" si="5"/>
        <v>1.1401552575864502</v>
      </c>
      <c r="M15" s="5">
        <f t="shared" si="6"/>
        <v>0.20485943296772091</v>
      </c>
      <c r="N15" s="3">
        <v>28000</v>
      </c>
      <c r="O15">
        <v>1906</v>
      </c>
      <c r="P15" s="6">
        <v>577</v>
      </c>
      <c r="Q15" s="6">
        <v>60072</v>
      </c>
      <c r="R15" s="6">
        <v>47439</v>
      </c>
      <c r="S15" s="6">
        <f t="shared" si="7"/>
        <v>12633</v>
      </c>
      <c r="T15" s="6">
        <f t="shared" si="0"/>
        <v>28789</v>
      </c>
      <c r="U15" s="18">
        <f t="shared" si="8"/>
        <v>0.56118656431275837</v>
      </c>
      <c r="V15" s="18">
        <f t="shared" si="1"/>
        <v>1.2788727934774005</v>
      </c>
      <c r="W15" s="18">
        <f t="shared" si="9"/>
        <v>0.18668613867716177</v>
      </c>
      <c r="X15" s="18">
        <f t="shared" si="10"/>
        <v>0.1624081129660323</v>
      </c>
      <c r="Y15" s="9">
        <v>3.1772423592007014E-2</v>
      </c>
      <c r="Z15">
        <f t="shared" si="11"/>
        <v>4.0632888114657269E-2</v>
      </c>
      <c r="AA15" s="9">
        <f t="shared" si="12"/>
        <v>1.2985280492341267E-2</v>
      </c>
      <c r="AB15" s="9">
        <v>0.98701471950765873</v>
      </c>
      <c r="AC15" s="9">
        <v>0.32315585274913006</v>
      </c>
      <c r="AD15" s="9">
        <v>0.98584318463866483</v>
      </c>
      <c r="AE15" s="9">
        <f t="shared" si="13"/>
        <v>1.4156815361335173E-2</v>
      </c>
      <c r="AF15" s="9">
        <v>0.29109467154698121</v>
      </c>
      <c r="AG15" s="5">
        <v>0.30963491222500106</v>
      </c>
      <c r="AH15" s="9">
        <v>0.27836348708003211</v>
      </c>
      <c r="AI15">
        <v>0.1624081129660323</v>
      </c>
      <c r="AJ15">
        <v>16156</v>
      </c>
    </row>
    <row r="16" spans="1:37" x14ac:dyDescent="0.3">
      <c r="A16">
        <v>1907</v>
      </c>
      <c r="B16" s="3">
        <v>20000</v>
      </c>
      <c r="C16" s="3"/>
      <c r="D16" s="3"/>
      <c r="E16" s="3">
        <v>502</v>
      </c>
      <c r="F16" s="3">
        <v>552.20000000000005</v>
      </c>
      <c r="G16" s="3">
        <f t="shared" si="2"/>
        <v>11960</v>
      </c>
      <c r="H16" s="6">
        <v>598</v>
      </c>
      <c r="I16" s="6">
        <v>14441</v>
      </c>
      <c r="J16" s="3">
        <f t="shared" si="3"/>
        <v>26401</v>
      </c>
      <c r="K16" s="3">
        <f t="shared" si="4"/>
        <v>0.45301314344153631</v>
      </c>
      <c r="L16" s="3">
        <f t="shared" si="5"/>
        <v>0.82819749324838998</v>
      </c>
      <c r="M16" s="5">
        <f t="shared" si="6"/>
        <v>0.32386097993800556</v>
      </c>
      <c r="N16" s="3">
        <v>20000</v>
      </c>
      <c r="O16">
        <v>1907</v>
      </c>
      <c r="P16" s="6">
        <v>598</v>
      </c>
      <c r="Q16" s="6">
        <v>70977</v>
      </c>
      <c r="R16" s="6">
        <v>58044</v>
      </c>
      <c r="S16" s="6">
        <f t="shared" si="7"/>
        <v>12933</v>
      </c>
      <c r="T16" s="6">
        <f t="shared" si="0"/>
        <v>24893</v>
      </c>
      <c r="U16" s="18">
        <f t="shared" si="8"/>
        <v>0.4804563531916603</v>
      </c>
      <c r="V16" s="18">
        <f t="shared" si="1"/>
        <v>0.92476610221912936</v>
      </c>
      <c r="W16" s="18">
        <f t="shared" si="9"/>
        <v>0.30368644464976757</v>
      </c>
      <c r="X16" s="18">
        <f t="shared" si="10"/>
        <v>0.28290096538558163</v>
      </c>
      <c r="Y16" s="9">
        <v>0.11935275563172143</v>
      </c>
      <c r="Z16">
        <f t="shared" si="11"/>
        <v>0.11037338261465927</v>
      </c>
      <c r="AA16" s="9">
        <f t="shared" si="12"/>
        <v>6.2560536812528267E-2</v>
      </c>
      <c r="AB16" s="9">
        <v>0.93743946318747173</v>
      </c>
      <c r="AC16" s="9">
        <v>0.23051633847962139</v>
      </c>
      <c r="AD16" s="9">
        <v>0.93184138076266698</v>
      </c>
      <c r="AE16" s="9">
        <f t="shared" si="13"/>
        <v>6.8158619237333018E-2</v>
      </c>
      <c r="AF16" s="9">
        <v>0.19863059184576459</v>
      </c>
      <c r="AG16" s="5">
        <v>0.2196138070985495</v>
      </c>
      <c r="AH16" s="9">
        <v>0.18886598398716792</v>
      </c>
      <c r="AI16">
        <v>0.28290096538558163</v>
      </c>
      <c r="AJ16">
        <v>11960</v>
      </c>
    </row>
    <row r="17" spans="1:36" x14ac:dyDescent="0.3">
      <c r="A17">
        <v>1908</v>
      </c>
      <c r="B17" s="3">
        <v>23000</v>
      </c>
      <c r="C17" s="3"/>
      <c r="D17" s="3"/>
      <c r="E17" s="3">
        <v>446</v>
      </c>
      <c r="F17" s="3">
        <v>490.6</v>
      </c>
      <c r="G17" s="3">
        <f t="shared" si="2"/>
        <v>12604</v>
      </c>
      <c r="H17" s="6">
        <v>548</v>
      </c>
      <c r="I17" s="6">
        <v>8566</v>
      </c>
      <c r="J17" s="3">
        <f t="shared" si="3"/>
        <v>21170</v>
      </c>
      <c r="K17" s="3">
        <f t="shared" si="4"/>
        <v>0.5953708077468115</v>
      </c>
      <c r="L17" s="3">
        <f t="shared" si="5"/>
        <v>1.4713985524165305</v>
      </c>
      <c r="M17" s="5">
        <f t="shared" si="6"/>
        <v>0.11138685410923654</v>
      </c>
      <c r="N17" s="3">
        <v>23000</v>
      </c>
      <c r="O17">
        <v>1908</v>
      </c>
      <c r="P17" s="6">
        <v>548</v>
      </c>
      <c r="Q17" s="6">
        <v>44640</v>
      </c>
      <c r="R17" s="6">
        <v>38602</v>
      </c>
      <c r="S17" s="6">
        <f t="shared" si="7"/>
        <v>6038</v>
      </c>
      <c r="T17" s="6">
        <f t="shared" si="0"/>
        <v>18642</v>
      </c>
      <c r="U17" s="18">
        <f t="shared" si="8"/>
        <v>0.67610771376461754</v>
      </c>
      <c r="V17" s="18">
        <f t="shared" si="1"/>
        <v>2.0874461742298775</v>
      </c>
      <c r="W17" s="18">
        <f t="shared" si="9"/>
        <v>2.0133748167220911E-2</v>
      </c>
      <c r="X17" s="18">
        <f t="shared" si="10"/>
        <v>-9.1159906934590307E-3</v>
      </c>
      <c r="Y17" s="9">
        <v>0.19365067039395351</v>
      </c>
      <c r="Z17">
        <f t="shared" si="11"/>
        <v>0.40423535105090924</v>
      </c>
      <c r="AA17" s="9">
        <f t="shared" si="12"/>
        <v>0.16762564121901047</v>
      </c>
      <c r="AB17" s="9">
        <v>0.83237435878098953</v>
      </c>
      <c r="AC17" s="9">
        <v>4.8737696552105136E-2</v>
      </c>
      <c r="AD17" s="9">
        <v>0.80862477282537515</v>
      </c>
      <c r="AE17" s="9">
        <f t="shared" si="13"/>
        <v>0.19137522717462485</v>
      </c>
      <c r="AF17" s="9">
        <v>3.9083506654141731E-3</v>
      </c>
      <c r="AG17" s="5">
        <v>4.5919533870620199E-2</v>
      </c>
      <c r="AH17" s="9">
        <v>3.6723507968853264E-3</v>
      </c>
      <c r="AI17">
        <v>-9.1159906934590307E-3</v>
      </c>
      <c r="AJ17">
        <v>12604</v>
      </c>
    </row>
    <row r="18" spans="1:36" x14ac:dyDescent="0.3">
      <c r="A18">
        <v>1909</v>
      </c>
      <c r="B18" s="3">
        <v>30000</v>
      </c>
      <c r="C18" s="3"/>
      <c r="D18" s="3"/>
      <c r="E18" s="3">
        <v>496</v>
      </c>
      <c r="F18" s="3">
        <v>545.6</v>
      </c>
      <c r="G18" s="3">
        <f t="shared" si="2"/>
        <v>17970</v>
      </c>
      <c r="H18" s="6">
        <v>599</v>
      </c>
      <c r="I18" s="6">
        <v>12047</v>
      </c>
      <c r="J18" s="3">
        <f t="shared" si="3"/>
        <v>30017</v>
      </c>
      <c r="K18" s="3">
        <f t="shared" si="4"/>
        <v>0.59866075890328818</v>
      </c>
      <c r="L18" s="3">
        <f t="shared" si="5"/>
        <v>1.4916576741097369</v>
      </c>
      <c r="M18" s="5">
        <f t="shared" si="6"/>
        <v>0.10647647924882375</v>
      </c>
      <c r="N18" s="3">
        <v>30000</v>
      </c>
      <c r="O18">
        <v>1909</v>
      </c>
      <c r="P18" s="6">
        <v>599</v>
      </c>
      <c r="Q18" s="6">
        <v>51656</v>
      </c>
      <c r="R18" s="6">
        <v>42055</v>
      </c>
      <c r="S18" s="6">
        <f t="shared" si="7"/>
        <v>9601</v>
      </c>
      <c r="T18" s="6">
        <f t="shared" si="0"/>
        <v>27571</v>
      </c>
      <c r="U18" s="18">
        <f t="shared" si="8"/>
        <v>0.65177178919879586</v>
      </c>
      <c r="V18" s="18">
        <f t="shared" si="1"/>
        <v>1.8716800333298615</v>
      </c>
      <c r="W18" s="18">
        <f t="shared" si="9"/>
        <v>5.5403204059716105E-2</v>
      </c>
      <c r="X18" s="18">
        <f t="shared" si="10"/>
        <v>2.7206284777916645E-2</v>
      </c>
      <c r="Y18" s="9">
        <v>0.18676586236596723</v>
      </c>
      <c r="Z18">
        <f t="shared" si="11"/>
        <v>0.3495659354980139</v>
      </c>
      <c r="AA18" s="9">
        <f t="shared" si="12"/>
        <v>0.11615486210518555</v>
      </c>
      <c r="AB18" s="9">
        <v>0.88384513789481445</v>
      </c>
      <c r="AC18" s="9">
        <v>0.16708888714985992</v>
      </c>
      <c r="AD18" s="9">
        <v>0.87013823236414045</v>
      </c>
      <c r="AE18" s="9">
        <f t="shared" si="13"/>
        <v>0.12986176763585955</v>
      </c>
      <c r="AF18" s="9">
        <v>0.12633433961374818</v>
      </c>
      <c r="AG18" s="5">
        <v>0.15856804294889004</v>
      </c>
      <c r="AH18" s="9">
        <v>0.11959339494458088</v>
      </c>
      <c r="AI18">
        <v>2.7206284777916645E-2</v>
      </c>
      <c r="AJ18">
        <v>17970</v>
      </c>
    </row>
    <row r="19" spans="1:36" x14ac:dyDescent="0.3">
      <c r="A19">
        <v>1910</v>
      </c>
      <c r="B19" s="3">
        <v>32000</v>
      </c>
      <c r="C19" s="3"/>
      <c r="D19" s="3"/>
      <c r="E19" s="3">
        <v>517</v>
      </c>
      <c r="F19" s="3">
        <v>568.70000000000005</v>
      </c>
      <c r="G19" s="3">
        <f t="shared" si="2"/>
        <v>20832</v>
      </c>
      <c r="H19" s="6">
        <v>651</v>
      </c>
      <c r="I19" s="6">
        <v>20895</v>
      </c>
      <c r="J19" s="3">
        <f t="shared" si="3"/>
        <v>41727</v>
      </c>
      <c r="K19" s="3">
        <f t="shared" si="4"/>
        <v>0.49924509310518367</v>
      </c>
      <c r="L19" s="3">
        <f t="shared" si="5"/>
        <v>0.99698492462311561</v>
      </c>
      <c r="M19" s="5">
        <f t="shared" si="6"/>
        <v>0.25485806999226324</v>
      </c>
      <c r="N19" s="3">
        <v>32000</v>
      </c>
      <c r="O19">
        <v>1910</v>
      </c>
      <c r="P19" s="6">
        <v>651</v>
      </c>
      <c r="Q19" s="6">
        <v>71479</v>
      </c>
      <c r="R19" s="6">
        <v>53813</v>
      </c>
      <c r="S19" s="6">
        <f t="shared" si="7"/>
        <v>17666</v>
      </c>
      <c r="T19" s="6">
        <f t="shared" si="0"/>
        <v>38498</v>
      </c>
      <c r="U19" s="18">
        <f t="shared" si="8"/>
        <v>0.54111901916982696</v>
      </c>
      <c r="V19" s="18">
        <f t="shared" si="1"/>
        <v>1.1792143099739614</v>
      </c>
      <c r="W19" s="18">
        <f t="shared" si="9"/>
        <v>0.21576953743503313</v>
      </c>
      <c r="X19" s="18">
        <f t="shared" si="10"/>
        <v>0.1923596728808552</v>
      </c>
      <c r="Y19" s="9">
        <v>0.17790725326991677</v>
      </c>
      <c r="Z19">
        <f t="shared" si="11"/>
        <v>0.20979077890404768</v>
      </c>
      <c r="AA19" s="9">
        <f t="shared" si="12"/>
        <v>8.7525512707521846E-2</v>
      </c>
      <c r="AB19" s="9">
        <v>0.91247448729247815</v>
      </c>
      <c r="AC19" s="9">
        <v>0.25415932191745461</v>
      </c>
      <c r="AD19" s="9">
        <v>0.90435719984766882</v>
      </c>
      <c r="AE19" s="9">
        <f t="shared" si="13"/>
        <v>9.5642800152331175E-2</v>
      </c>
      <c r="AF19" s="9">
        <v>0.2210868484666576</v>
      </c>
      <c r="AG19" s="5">
        <v>0.2424909592419765</v>
      </c>
      <c r="AH19" s="9">
        <v>0.21050828881106298</v>
      </c>
      <c r="AI19">
        <v>0.1923596728808552</v>
      </c>
      <c r="AJ19">
        <v>20832</v>
      </c>
    </row>
    <row r="20" spans="1:36" x14ac:dyDescent="0.3">
      <c r="A20">
        <v>1911</v>
      </c>
      <c r="B20" s="3">
        <v>41000</v>
      </c>
      <c r="C20" s="3"/>
      <c r="D20" s="3"/>
      <c r="E20" s="3">
        <v>520</v>
      </c>
      <c r="F20" s="3">
        <v>572</v>
      </c>
      <c r="G20" s="3">
        <f t="shared" si="2"/>
        <v>25912</v>
      </c>
      <c r="H20" s="6">
        <v>632</v>
      </c>
      <c r="I20" s="6">
        <v>25086</v>
      </c>
      <c r="J20" s="3">
        <f t="shared" si="3"/>
        <v>50998</v>
      </c>
      <c r="K20" s="3">
        <f t="shared" si="4"/>
        <v>0.50809835679830584</v>
      </c>
      <c r="L20" s="3">
        <f t="shared" si="5"/>
        <v>1.0329267320417763</v>
      </c>
      <c r="M20" s="5">
        <f t="shared" si="6"/>
        <v>0.24164424358461822</v>
      </c>
      <c r="N20" s="3">
        <v>41000</v>
      </c>
      <c r="O20">
        <v>1911</v>
      </c>
      <c r="P20" s="6">
        <v>632</v>
      </c>
      <c r="Q20" s="6">
        <v>78307</v>
      </c>
      <c r="R20" s="6">
        <v>56232</v>
      </c>
      <c r="S20" s="6">
        <f t="shared" si="7"/>
        <v>22075</v>
      </c>
      <c r="T20" s="6">
        <f t="shared" si="0"/>
        <v>47987</v>
      </c>
      <c r="U20" s="18">
        <f t="shared" si="8"/>
        <v>0.53997957780232142</v>
      </c>
      <c r="V20" s="18">
        <f t="shared" si="1"/>
        <v>1.1738165345413363</v>
      </c>
      <c r="W20" s="18">
        <f t="shared" si="9"/>
        <v>0.21742090173576578</v>
      </c>
      <c r="X20" s="18">
        <f t="shared" si="10"/>
        <v>0.19406033163832626</v>
      </c>
      <c r="Y20" s="9">
        <v>0.11371422639028272</v>
      </c>
      <c r="Z20">
        <f t="shared" si="11"/>
        <v>0.13347963914949063</v>
      </c>
      <c r="AA20" s="9">
        <f t="shared" si="12"/>
        <v>4.2847388492834981E-2</v>
      </c>
      <c r="AB20" s="9">
        <v>0.95715261150716502</v>
      </c>
      <c r="AC20" s="9">
        <v>0.35099999999999998</v>
      </c>
      <c r="AD20" s="9">
        <v>0.95199999999999996</v>
      </c>
      <c r="AE20" s="9">
        <f t="shared" si="13"/>
        <v>4.8000000000000043E-2</v>
      </c>
      <c r="AF20" s="9">
        <v>0.308</v>
      </c>
      <c r="AG20" s="5">
        <v>0.33732703255911822</v>
      </c>
      <c r="AH20" s="9">
        <v>0.29465114821786609</v>
      </c>
      <c r="AI20">
        <v>0.19406033163832626</v>
      </c>
      <c r="AJ20">
        <v>25912</v>
      </c>
    </row>
    <row r="21" spans="1:36" x14ac:dyDescent="0.3">
      <c r="A21">
        <v>1912</v>
      </c>
      <c r="B21" s="3">
        <v>56000</v>
      </c>
      <c r="C21" s="3"/>
      <c r="D21" s="3"/>
      <c r="E21" s="3">
        <v>554</v>
      </c>
      <c r="F21" s="3">
        <v>609.40000000000009</v>
      </c>
      <c r="G21" s="3">
        <f t="shared" si="2"/>
        <v>36456</v>
      </c>
      <c r="H21" s="6">
        <v>651</v>
      </c>
      <c r="I21" s="6">
        <v>21203</v>
      </c>
      <c r="J21" s="3">
        <f t="shared" si="3"/>
        <v>57659</v>
      </c>
      <c r="K21" s="3">
        <f t="shared" si="4"/>
        <v>0.63226902998664558</v>
      </c>
      <c r="L21" s="3">
        <f t="shared" si="5"/>
        <v>1.7193793331132388</v>
      </c>
      <c r="M21" s="5">
        <f t="shared" si="6"/>
        <v>5.6314880616946894E-2</v>
      </c>
      <c r="N21" s="3">
        <v>56000</v>
      </c>
      <c r="O21">
        <v>1912</v>
      </c>
      <c r="P21" s="6">
        <v>651</v>
      </c>
      <c r="Q21" s="6">
        <v>89183</v>
      </c>
      <c r="R21" s="6">
        <v>72982</v>
      </c>
      <c r="S21" s="6">
        <f t="shared" si="7"/>
        <v>16201</v>
      </c>
      <c r="T21" s="6">
        <f t="shared" si="0"/>
        <v>52657</v>
      </c>
      <c r="U21" s="18">
        <f t="shared" si="8"/>
        <v>0.69232960480088113</v>
      </c>
      <c r="V21" s="18">
        <f t="shared" si="1"/>
        <v>2.250231467193383</v>
      </c>
      <c r="W21" s="18">
        <f t="shared" si="9"/>
        <v>-3.3762388418567824E-3</v>
      </c>
      <c r="X21" s="18">
        <f t="shared" si="10"/>
        <v>-3.332776835952389E-2</v>
      </c>
      <c r="Y21" s="9">
        <v>6.7144185532651432E-2</v>
      </c>
      <c r="Z21">
        <f t="shared" si="11"/>
        <v>0.15108995912464296</v>
      </c>
      <c r="AA21" s="9">
        <f t="shared" si="12"/>
        <v>4.9605911651447898E-2</v>
      </c>
      <c r="AB21" s="9">
        <v>0.9503940883485521</v>
      </c>
      <c r="AC21" s="9">
        <v>0.10448204192156696</v>
      </c>
      <c r="AD21" s="9">
        <v>0.94382659251496159</v>
      </c>
      <c r="AE21" s="9">
        <f t="shared" si="13"/>
        <v>5.6173407485038407E-2</v>
      </c>
      <c r="AF21" s="9">
        <v>6.0547396566896783E-2</v>
      </c>
      <c r="AG21" s="5">
        <v>9.8775266138291129E-2</v>
      </c>
      <c r="AH21" s="9">
        <v>5.7087341618110465E-2</v>
      </c>
      <c r="AI21">
        <v>-3.332776835952389E-2</v>
      </c>
      <c r="AJ21">
        <v>36456</v>
      </c>
    </row>
    <row r="22" spans="1:36" x14ac:dyDescent="0.3">
      <c r="A22">
        <v>1913</v>
      </c>
      <c r="B22" s="3">
        <v>56000</v>
      </c>
      <c r="C22" s="3"/>
      <c r="D22" s="3"/>
      <c r="E22" s="3">
        <v>587</v>
      </c>
      <c r="F22" s="3">
        <v>645.70000000000005</v>
      </c>
      <c r="G22" s="3">
        <f t="shared" si="2"/>
        <v>38584</v>
      </c>
      <c r="H22" s="6">
        <v>689</v>
      </c>
      <c r="I22" s="6">
        <v>26675</v>
      </c>
      <c r="J22" s="3">
        <f t="shared" si="3"/>
        <v>65259</v>
      </c>
      <c r="K22" s="3">
        <f t="shared" si="4"/>
        <v>0.59124411958503809</v>
      </c>
      <c r="L22" s="3">
        <f t="shared" si="5"/>
        <v>1.4464479850046861</v>
      </c>
      <c r="M22" s="5">
        <f t="shared" si="6"/>
        <v>0.1175460901715849</v>
      </c>
      <c r="N22" s="3">
        <v>56000</v>
      </c>
      <c r="O22">
        <v>1913</v>
      </c>
      <c r="P22" s="6">
        <v>689</v>
      </c>
      <c r="Q22" s="6">
        <v>106477</v>
      </c>
      <c r="R22" s="6">
        <v>83598</v>
      </c>
      <c r="S22" s="6">
        <f t="shared" si="7"/>
        <v>22879</v>
      </c>
      <c r="T22" s="6">
        <f t="shared" si="0"/>
        <v>61463</v>
      </c>
      <c r="U22" s="18">
        <f t="shared" si="8"/>
        <v>0.62775979044303076</v>
      </c>
      <c r="V22" s="18">
        <f t="shared" si="1"/>
        <v>1.6864373442895231</v>
      </c>
      <c r="W22" s="18">
        <f t="shared" si="9"/>
        <v>9.0203202256477044E-2</v>
      </c>
      <c r="X22" s="18">
        <f t="shared" si="10"/>
        <v>6.3045088890998802E-2</v>
      </c>
      <c r="Y22" s="9">
        <v>0.17054696558086002</v>
      </c>
      <c r="Z22">
        <f t="shared" si="11"/>
        <v>0.28761677171082228</v>
      </c>
      <c r="AA22" s="9">
        <f t="shared" si="12"/>
        <v>7.5304706071364635E-2</v>
      </c>
      <c r="AB22" s="9">
        <v>0.92469529392863536</v>
      </c>
      <c r="AC22" s="9">
        <v>0.29446805826168831</v>
      </c>
      <c r="AD22" s="9">
        <v>0.91932792647376405</v>
      </c>
      <c r="AE22" s="9">
        <f t="shared" si="13"/>
        <v>8.0672073526235955E-2</v>
      </c>
      <c r="AF22" s="9">
        <v>0.26881630179022997</v>
      </c>
      <c r="AG22" s="5">
        <v>0.28164795327086212</v>
      </c>
      <c r="AH22" s="9">
        <v>0.25670664291773981</v>
      </c>
      <c r="AI22">
        <v>6.3045088890998802E-2</v>
      </c>
      <c r="AJ22">
        <v>38584</v>
      </c>
    </row>
    <row r="23" spans="1:36" x14ac:dyDescent="0.3">
      <c r="A23">
        <v>1914</v>
      </c>
      <c r="B23" s="3">
        <v>41000</v>
      </c>
      <c r="C23" s="3"/>
      <c r="D23" s="3"/>
      <c r="E23" s="3">
        <v>555</v>
      </c>
      <c r="F23" s="3">
        <v>610.5</v>
      </c>
      <c r="G23" s="3">
        <f t="shared" si="2"/>
        <v>28536</v>
      </c>
      <c r="H23" s="6">
        <v>696</v>
      </c>
      <c r="I23" s="6">
        <v>20597</v>
      </c>
      <c r="J23" s="3">
        <f t="shared" si="3"/>
        <v>49133</v>
      </c>
      <c r="K23" s="3">
        <f t="shared" si="4"/>
        <v>0.58079091445667885</v>
      </c>
      <c r="L23" s="3">
        <f t="shared" si="5"/>
        <v>1.3854444822061465</v>
      </c>
      <c r="M23" s="5">
        <f t="shared" si="6"/>
        <v>0.13314788887062878</v>
      </c>
      <c r="N23" s="3">
        <v>14000</v>
      </c>
      <c r="O23">
        <v>1914</v>
      </c>
      <c r="P23" s="6">
        <v>696</v>
      </c>
      <c r="Q23" s="6">
        <v>90468</v>
      </c>
      <c r="R23" s="6">
        <v>72755</v>
      </c>
      <c r="S23" s="6">
        <f t="shared" si="7"/>
        <v>17713</v>
      </c>
      <c r="T23" s="6">
        <f t="shared" si="0"/>
        <v>46249</v>
      </c>
      <c r="U23" s="18">
        <f t="shared" si="8"/>
        <v>0.61700793530670939</v>
      </c>
      <c r="V23" s="18">
        <f t="shared" si="1"/>
        <v>1.6110201546886467</v>
      </c>
      <c r="W23" s="18">
        <f t="shared" si="9"/>
        <v>0.10578560100476908</v>
      </c>
      <c r="X23" s="18">
        <f t="shared" si="10"/>
        <v>7.9092633870583184E-2</v>
      </c>
      <c r="Y23" s="9">
        <v>0.11095989921931752</v>
      </c>
      <c r="Z23">
        <f t="shared" si="11"/>
        <v>0.17875863400454156</v>
      </c>
      <c r="AA23" s="9">
        <f t="shared" si="12"/>
        <v>5.9448186049095852E-2</v>
      </c>
      <c r="AB23" s="9">
        <v>0.94055181395090415</v>
      </c>
      <c r="AC23" s="9">
        <v>0.22236129498678237</v>
      </c>
      <c r="AD23" s="9">
        <v>0.93413844523865897</v>
      </c>
      <c r="AE23" s="9">
        <f t="shared" si="13"/>
        <v>6.5861554761341035E-2</v>
      </c>
      <c r="AF23" s="9">
        <v>0.18431650793728627</v>
      </c>
      <c r="AG23" s="5">
        <v>0.21173833224555094</v>
      </c>
      <c r="AH23" s="9">
        <v>0.1751018199401666</v>
      </c>
      <c r="AI23">
        <v>7.9092633870583184E-2</v>
      </c>
      <c r="AJ23">
        <v>28536</v>
      </c>
    </row>
    <row r="24" spans="1:36" x14ac:dyDescent="0.3">
      <c r="A24">
        <v>1915</v>
      </c>
      <c r="B24" s="3">
        <v>51000</v>
      </c>
      <c r="C24" s="3"/>
      <c r="D24" s="3"/>
      <c r="E24" s="3">
        <v>547</v>
      </c>
      <c r="F24" s="3">
        <v>601.70000000000005</v>
      </c>
      <c r="G24" s="3">
        <f t="shared" si="2"/>
        <v>33711</v>
      </c>
      <c r="H24" s="6">
        <v>661</v>
      </c>
      <c r="I24" s="6">
        <v>24278</v>
      </c>
      <c r="J24" s="3">
        <f t="shared" si="3"/>
        <v>57989</v>
      </c>
      <c r="K24" s="3">
        <f t="shared" si="4"/>
        <v>0.58133439100519069</v>
      </c>
      <c r="L24" s="3">
        <f t="shared" si="5"/>
        <v>1.3885410659856661</v>
      </c>
      <c r="M24" s="5">
        <f t="shared" si="6"/>
        <v>0.13233672984299905</v>
      </c>
      <c r="N24" s="3">
        <v>51000</v>
      </c>
      <c r="O24">
        <v>1915</v>
      </c>
      <c r="P24" s="6">
        <v>661</v>
      </c>
      <c r="Q24" s="6">
        <v>85522</v>
      </c>
      <c r="R24" s="6">
        <v>64928</v>
      </c>
      <c r="S24" s="6">
        <f t="shared" si="7"/>
        <v>20594</v>
      </c>
      <c r="T24" s="6">
        <f t="shared" si="0"/>
        <v>54305</v>
      </c>
      <c r="U24" s="18">
        <f t="shared" si="8"/>
        <v>0.62077156799558053</v>
      </c>
      <c r="V24" s="18">
        <f t="shared" si="1"/>
        <v>1.6369330873069827</v>
      </c>
      <c r="W24" s="18">
        <f t="shared" si="9"/>
        <v>0.10033106087597032</v>
      </c>
      <c r="X24" s="18">
        <f t="shared" si="10"/>
        <v>7.3475271648387408E-2</v>
      </c>
      <c r="Y24" s="9">
        <v>0.10354754988742029</v>
      </c>
      <c r="Z24">
        <f t="shared" si="11"/>
        <v>0.16950041052028872</v>
      </c>
      <c r="AA24" s="9">
        <f t="shared" si="12"/>
        <v>5.7770811210848372E-2</v>
      </c>
      <c r="AB24" s="9">
        <v>0.94222918878915163</v>
      </c>
      <c r="AC24" s="9">
        <v>0.20728481942427956</v>
      </c>
      <c r="AD24" s="9">
        <v>0.93669359589801826</v>
      </c>
      <c r="AE24" s="9">
        <f t="shared" si="13"/>
        <v>6.3306404101981739E-2</v>
      </c>
      <c r="AF24" s="9">
        <v>0.17339436964558175</v>
      </c>
      <c r="AG24" s="5">
        <v>0.19719946402222799</v>
      </c>
      <c r="AH24" s="9">
        <v>0.1646155232971217</v>
      </c>
      <c r="AI24">
        <v>7.3475271648387408E-2</v>
      </c>
      <c r="AJ24">
        <v>33711</v>
      </c>
    </row>
    <row r="25" spans="1:36" x14ac:dyDescent="0.3">
      <c r="A25">
        <v>1916</v>
      </c>
      <c r="B25" s="3">
        <v>67000</v>
      </c>
      <c r="C25" s="3"/>
      <c r="D25" s="3"/>
      <c r="E25" s="3">
        <v>647</v>
      </c>
      <c r="F25" s="3">
        <v>711.7</v>
      </c>
      <c r="G25" s="3">
        <f t="shared" si="2"/>
        <v>50317</v>
      </c>
      <c r="H25" s="6">
        <v>751</v>
      </c>
      <c r="I25" s="6">
        <v>36817</v>
      </c>
      <c r="J25" s="3">
        <f t="shared" si="3"/>
        <v>87134</v>
      </c>
      <c r="K25" s="3">
        <f t="shared" si="4"/>
        <v>0.57746689007735208</v>
      </c>
      <c r="L25" s="3">
        <f t="shared" si="5"/>
        <v>1.3666784365917919</v>
      </c>
      <c r="M25" s="5">
        <f t="shared" si="6"/>
        <v>0.13810911928753411</v>
      </c>
      <c r="N25" s="3">
        <v>67000</v>
      </c>
      <c r="O25">
        <v>1916</v>
      </c>
      <c r="P25" s="6">
        <v>751</v>
      </c>
      <c r="Q25" s="6">
        <v>134242</v>
      </c>
      <c r="R25" s="6">
        <v>101292</v>
      </c>
      <c r="S25" s="6">
        <f t="shared" si="7"/>
        <v>32950</v>
      </c>
      <c r="T25" s="6">
        <f t="shared" si="0"/>
        <v>83267</v>
      </c>
      <c r="U25" s="18">
        <f t="shared" si="8"/>
        <v>0.6042850108686515</v>
      </c>
      <c r="V25" s="18">
        <f t="shared" si="1"/>
        <v>1.527071320182094</v>
      </c>
      <c r="W25" s="18">
        <f t="shared" si="9"/>
        <v>0.12422462192949058</v>
      </c>
      <c r="X25" s="18">
        <f t="shared" si="10"/>
        <v>9.8082073330371E-2</v>
      </c>
      <c r="Y25" s="9">
        <v>9.2785410633972026E-2</v>
      </c>
      <c r="Z25">
        <f t="shared" si="11"/>
        <v>0.14168993951045736</v>
      </c>
      <c r="AA25" s="9">
        <f t="shared" si="12"/>
        <v>4.2188455389277846E-2</v>
      </c>
      <c r="AB25" s="9">
        <v>0.95781154461072215</v>
      </c>
      <c r="AC25" s="9">
        <v>0.2835504365669308</v>
      </c>
      <c r="AD25" s="9">
        <v>0.95434568725108637</v>
      </c>
      <c r="AE25" s="9">
        <f t="shared" si="13"/>
        <v>4.5654312748913628E-2</v>
      </c>
      <c r="AF25" s="9">
        <v>0.25410682075076696</v>
      </c>
      <c r="AG25" s="5">
        <v>0.27102305899917178</v>
      </c>
      <c r="AH25" s="9">
        <v>0.24244008489897717</v>
      </c>
      <c r="AI25">
        <v>9.8082073330371E-2</v>
      </c>
      <c r="AJ25">
        <v>50317</v>
      </c>
    </row>
    <row r="26" spans="1:36" x14ac:dyDescent="0.3">
      <c r="A26">
        <v>1917</v>
      </c>
      <c r="B26" s="3">
        <v>73000</v>
      </c>
      <c r="C26" s="3"/>
      <c r="D26" s="3"/>
      <c r="E26" s="3">
        <v>748</v>
      </c>
      <c r="F26" s="3">
        <v>822.80000000000007</v>
      </c>
      <c r="G26" s="3">
        <f>(B26*H26)/1000</f>
        <v>64459</v>
      </c>
      <c r="H26" s="6">
        <v>883</v>
      </c>
      <c r="I26" s="6">
        <v>60092</v>
      </c>
      <c r="J26" s="3">
        <f t="shared" si="3"/>
        <v>124551</v>
      </c>
      <c r="K26" s="3">
        <f t="shared" si="4"/>
        <v>0.51753097124872538</v>
      </c>
      <c r="L26" s="3">
        <f t="shared" si="5"/>
        <v>1.0726719030819409</v>
      </c>
      <c r="M26" s="5">
        <f t="shared" si="6"/>
        <v>0.22756571455414132</v>
      </c>
      <c r="N26" s="3">
        <v>73000</v>
      </c>
      <c r="O26">
        <v>1917</v>
      </c>
      <c r="P26" s="6">
        <v>883</v>
      </c>
      <c r="Q26" s="6">
        <v>196926</v>
      </c>
      <c r="R26" s="6">
        <v>141346</v>
      </c>
      <c r="S26" s="6">
        <f t="shared" si="7"/>
        <v>55580</v>
      </c>
      <c r="T26" s="6">
        <f t="shared" si="0"/>
        <v>120039</v>
      </c>
      <c r="U26" s="18">
        <f t="shared" si="8"/>
        <v>0.53698381359391534</v>
      </c>
      <c r="V26" s="18">
        <f t="shared" si="1"/>
        <v>1.1597517092479308</v>
      </c>
      <c r="W26" s="18">
        <f t="shared" si="9"/>
        <v>0.22176258899432555</v>
      </c>
      <c r="X26" s="18">
        <f t="shared" si="10"/>
        <v>0.19853162150161896</v>
      </c>
      <c r="Y26" s="9">
        <v>0.14054899861540757</v>
      </c>
      <c r="Z26">
        <f t="shared" si="11"/>
        <v>0.16300194137730398</v>
      </c>
      <c r="AA26" s="9">
        <f t="shared" si="12"/>
        <v>5.3627475595565577E-2</v>
      </c>
      <c r="AB26" s="9">
        <v>0.94637252440443442</v>
      </c>
      <c r="AC26" s="9">
        <v>0.34848199034162342</v>
      </c>
      <c r="AD26" s="9">
        <v>0.94236748662105918</v>
      </c>
      <c r="AE26" s="9">
        <f t="shared" si="13"/>
        <v>5.7632513378940819E-2</v>
      </c>
      <c r="AF26" s="9">
        <v>0.32193017348716602</v>
      </c>
      <c r="AG26" s="5">
        <v>0.33442496532308308</v>
      </c>
      <c r="AH26" s="9">
        <v>0.30843714624556318</v>
      </c>
      <c r="AI26">
        <v>0.19853162150161896</v>
      </c>
      <c r="AJ26">
        <v>64459</v>
      </c>
    </row>
    <row r="27" spans="1:36" x14ac:dyDescent="0.3">
      <c r="A27">
        <v>1918</v>
      </c>
      <c r="B27" s="3">
        <v>72000</v>
      </c>
      <c r="C27" s="3"/>
      <c r="D27" s="3"/>
      <c r="E27" s="3">
        <v>972</v>
      </c>
      <c r="F27" s="3">
        <v>1069.2</v>
      </c>
      <c r="G27" s="3">
        <f t="shared" si="2"/>
        <v>79704</v>
      </c>
      <c r="H27" s="6">
        <v>1107</v>
      </c>
      <c r="I27" s="6">
        <v>63429</v>
      </c>
      <c r="J27" s="3">
        <f t="shared" si="3"/>
        <v>143133</v>
      </c>
      <c r="K27" s="3">
        <f t="shared" si="4"/>
        <v>0.55685271740269537</v>
      </c>
      <c r="L27" s="3">
        <f t="shared" si="5"/>
        <v>1.2565861041479449</v>
      </c>
      <c r="M27" s="5">
        <f t="shared" si="6"/>
        <v>0.16887654119000683</v>
      </c>
      <c r="N27" s="3">
        <v>72000</v>
      </c>
      <c r="O27">
        <v>1918</v>
      </c>
      <c r="P27" s="6">
        <v>1107</v>
      </c>
      <c r="Q27" s="6">
        <v>216815</v>
      </c>
      <c r="R27" s="6">
        <v>157992</v>
      </c>
      <c r="S27" s="6">
        <f t="shared" si="7"/>
        <v>58823</v>
      </c>
      <c r="T27" s="6">
        <f t="shared" si="0"/>
        <v>138527</v>
      </c>
      <c r="U27" s="18">
        <f t="shared" si="8"/>
        <v>0.57536797880557577</v>
      </c>
      <c r="V27" s="18">
        <f t="shared" si="1"/>
        <v>1.3549801948217535</v>
      </c>
      <c r="W27" s="18">
        <f t="shared" si="9"/>
        <v>0.16613336404989021</v>
      </c>
      <c r="X27" s="18">
        <f t="shared" si="10"/>
        <v>0.14124182267824525</v>
      </c>
      <c r="Y27" s="9">
        <v>0.18186618091579879</v>
      </c>
      <c r="Z27">
        <f t="shared" si="11"/>
        <v>0.2464250732487773</v>
      </c>
      <c r="AA27" s="9">
        <f t="shared" si="12"/>
        <v>8.7478209854344735E-2</v>
      </c>
      <c r="AB27" s="9">
        <v>0.91252179014565526</v>
      </c>
      <c r="AC27" s="9">
        <v>0.26257285378254991</v>
      </c>
      <c r="AD27" s="9">
        <v>0.90443991740880059</v>
      </c>
      <c r="AE27" s="9">
        <f t="shared" si="13"/>
        <v>9.5560082591199413E-2</v>
      </c>
      <c r="AF27" s="9">
        <v>0.2296094890029774</v>
      </c>
      <c r="AG27" s="5">
        <v>0.25064803659966672</v>
      </c>
      <c r="AH27" s="9">
        <v>0.21873765581352789</v>
      </c>
      <c r="AI27">
        <v>0.14124182267824525</v>
      </c>
      <c r="AJ27">
        <v>79704</v>
      </c>
    </row>
    <row r="28" spans="1:36" x14ac:dyDescent="0.3">
      <c r="A28">
        <v>1919</v>
      </c>
      <c r="B28" s="3">
        <v>76000</v>
      </c>
      <c r="C28" s="3">
        <v>85408</v>
      </c>
      <c r="D28" s="3">
        <v>1124</v>
      </c>
      <c r="E28" s="3">
        <v>1117</v>
      </c>
      <c r="F28" s="3">
        <v>1228.7</v>
      </c>
      <c r="G28" s="3">
        <f t="shared" si="2"/>
        <v>98268</v>
      </c>
      <c r="H28" s="6">
        <v>1293</v>
      </c>
      <c r="I28" s="6">
        <v>53733</v>
      </c>
      <c r="J28" s="3">
        <f t="shared" si="3"/>
        <v>152001</v>
      </c>
      <c r="K28" s="3">
        <f t="shared" si="4"/>
        <v>0.64649574673850829</v>
      </c>
      <c r="L28" s="3">
        <f t="shared" si="5"/>
        <v>1.8288202780414271</v>
      </c>
      <c r="M28" s="5">
        <f t="shared" si="6"/>
        <v>3.5080975017151794E-2</v>
      </c>
      <c r="N28" s="3">
        <v>76000</v>
      </c>
      <c r="O28">
        <v>1919</v>
      </c>
      <c r="P28" s="6">
        <v>1293</v>
      </c>
      <c r="Q28" s="6">
        <v>229980</v>
      </c>
      <c r="R28" s="6">
        <v>181478</v>
      </c>
      <c r="S28" s="6">
        <f t="shared" si="7"/>
        <v>48502</v>
      </c>
      <c r="T28" s="6">
        <f t="shared" si="0"/>
        <v>146770</v>
      </c>
      <c r="U28" s="18">
        <f t="shared" si="8"/>
        <v>0.66953737139742453</v>
      </c>
      <c r="V28" s="18">
        <f t="shared" si="1"/>
        <v>2.0260607809987219</v>
      </c>
      <c r="W28" s="18">
        <f t="shared" si="9"/>
        <v>2.9655983481993387E-2</v>
      </c>
      <c r="X28" s="18">
        <f t="shared" si="10"/>
        <v>6.9049045160518574E-4</v>
      </c>
      <c r="Y28" s="9">
        <v>0.17721266494975599</v>
      </c>
      <c r="Z28">
        <f t="shared" si="11"/>
        <v>0.35904363035096742</v>
      </c>
      <c r="AA28" s="9">
        <f t="shared" si="12"/>
        <v>7.5039960842824494E-2</v>
      </c>
      <c r="AB28" s="9">
        <v>0.92496003915717551</v>
      </c>
      <c r="AC28" s="9">
        <v>0.31002148702960097</v>
      </c>
      <c r="AD28" s="9">
        <v>0.9155707356233006</v>
      </c>
      <c r="AE28" s="9">
        <f t="shared" si="13"/>
        <v>8.4429264376699398E-2</v>
      </c>
      <c r="AF28" s="9">
        <v>0.26613742952451036</v>
      </c>
      <c r="AG28" s="5">
        <v>0.29680910602253663</v>
      </c>
      <c r="AH28" s="9">
        <v>0.25410650975524918</v>
      </c>
      <c r="AI28">
        <v>6.9049045160518574E-4</v>
      </c>
      <c r="AJ28">
        <v>98268</v>
      </c>
    </row>
    <row r="29" spans="1:36" x14ac:dyDescent="0.3">
      <c r="A29">
        <v>1920</v>
      </c>
      <c r="B29" s="3">
        <v>87000</v>
      </c>
      <c r="C29" s="3"/>
      <c r="D29" s="3"/>
      <c r="E29" s="3">
        <v>1236</v>
      </c>
      <c r="F29" s="3">
        <v>1359.6000000000001</v>
      </c>
      <c r="G29" s="3">
        <f t="shared" si="2"/>
        <v>133284</v>
      </c>
      <c r="H29" s="6">
        <v>1532</v>
      </c>
      <c r="I29" s="6">
        <v>66580</v>
      </c>
      <c r="J29" s="3">
        <f t="shared" si="3"/>
        <v>199864</v>
      </c>
      <c r="K29" s="3">
        <f t="shared" si="4"/>
        <v>0.66687347396229435</v>
      </c>
      <c r="L29" s="3">
        <f t="shared" si="5"/>
        <v>2.0018624211474916</v>
      </c>
      <c r="M29" s="5">
        <f t="shared" si="6"/>
        <v>4.6664567726949491E-3</v>
      </c>
      <c r="N29" s="3">
        <v>87000</v>
      </c>
      <c r="O29">
        <v>1920</v>
      </c>
      <c r="P29" s="6">
        <v>1532</v>
      </c>
      <c r="Q29" s="6">
        <v>275758</v>
      </c>
      <c r="R29" s="6">
        <v>218139</v>
      </c>
      <c r="S29" s="6">
        <f t="shared" si="7"/>
        <v>57619</v>
      </c>
      <c r="T29" s="6">
        <f t="shared" si="0"/>
        <v>190903</v>
      </c>
      <c r="U29" s="18">
        <f t="shared" si="8"/>
        <v>0.69817656087122781</v>
      </c>
      <c r="V29" s="18">
        <f t="shared" si="1"/>
        <v>2.313195300161405</v>
      </c>
      <c r="W29" s="18">
        <f t="shared" si="9"/>
        <v>-1.1850088219170773E-2</v>
      </c>
      <c r="X29" s="18">
        <f t="shared" si="10"/>
        <v>-4.2054568464519049E-2</v>
      </c>
      <c r="Y29" s="9">
        <v>0.22013623899367027</v>
      </c>
      <c r="Z29">
        <f t="shared" si="11"/>
        <v>0.50921811343536583</v>
      </c>
      <c r="AA29" s="9">
        <f t="shared" si="12"/>
        <v>0.13394023615964168</v>
      </c>
      <c r="AB29" s="9">
        <v>0.86605976384035832</v>
      </c>
      <c r="AC29" s="9">
        <v>0.17516824495843442</v>
      </c>
      <c r="AD29" s="9">
        <v>0.8511757845974004</v>
      </c>
      <c r="AE29" s="9">
        <f t="shared" si="13"/>
        <v>0.1488242154025996</v>
      </c>
      <c r="AF29" s="9">
        <v>0.13653604305793232</v>
      </c>
      <c r="AG29" s="5">
        <v>0.16631765874200977</v>
      </c>
      <c r="AH29" s="9">
        <v>0.12933133674915565</v>
      </c>
      <c r="AI29">
        <v>-4.2054568464519049E-2</v>
      </c>
      <c r="AJ29">
        <v>133284</v>
      </c>
    </row>
    <row r="30" spans="1:36" x14ac:dyDescent="0.3">
      <c r="A30">
        <v>1921</v>
      </c>
      <c r="B30" s="3">
        <v>57000</v>
      </c>
      <c r="C30" s="3"/>
      <c r="D30" s="3"/>
      <c r="E30" s="3">
        <v>1009</v>
      </c>
      <c r="F30" s="3">
        <v>1109.9000000000001</v>
      </c>
      <c r="G30" s="3">
        <f t="shared" si="2"/>
        <v>76722</v>
      </c>
      <c r="H30" s="6">
        <v>1346</v>
      </c>
      <c r="I30" s="6">
        <v>53129</v>
      </c>
      <c r="J30" s="3">
        <f t="shared" si="3"/>
        <v>129851</v>
      </c>
      <c r="K30" s="3">
        <f t="shared" si="4"/>
        <v>0.59084643167938633</v>
      </c>
      <c r="L30" s="3">
        <f t="shared" si="5"/>
        <v>1.4440700935458977</v>
      </c>
      <c r="M30" s="5">
        <f t="shared" si="6"/>
        <v>0.11813965420987116</v>
      </c>
      <c r="N30" s="3">
        <v>57000</v>
      </c>
      <c r="O30">
        <v>1921</v>
      </c>
      <c r="P30" s="6">
        <v>1346</v>
      </c>
      <c r="Q30" s="6">
        <v>221008</v>
      </c>
      <c r="R30" s="6">
        <v>174358</v>
      </c>
      <c r="S30" s="6">
        <f t="shared" si="7"/>
        <v>46650</v>
      </c>
      <c r="T30" s="6">
        <f t="shared" si="0"/>
        <v>123372</v>
      </c>
      <c r="U30" s="18">
        <f t="shared" si="8"/>
        <v>0.6218753039587589</v>
      </c>
      <c r="V30" s="18">
        <f t="shared" si="1"/>
        <v>1.6446302250803859</v>
      </c>
      <c r="W30" s="18">
        <f t="shared" si="9"/>
        <v>9.8731443538030428E-2</v>
      </c>
      <c r="X30" s="18">
        <f t="shared" si="10"/>
        <v>7.1827904539165766E-2</v>
      </c>
      <c r="Y30" s="9">
        <v>0.17135572158152362</v>
      </c>
      <c r="Z30">
        <f t="shared" si="11"/>
        <v>0.28181679895343315</v>
      </c>
      <c r="AA30" s="9">
        <f t="shared" si="12"/>
        <v>9.126036461012621E-2</v>
      </c>
      <c r="AB30" s="9">
        <v>0.90873963538987379</v>
      </c>
      <c r="AC30" s="9">
        <v>0.22458200589764088</v>
      </c>
      <c r="AD30" s="9">
        <v>0.8967224864080946</v>
      </c>
      <c r="AE30" s="9">
        <f t="shared" si="13"/>
        <v>0.1032775135919054</v>
      </c>
      <c r="AF30" s="9">
        <v>0.17866402953592264</v>
      </c>
      <c r="AG30" s="5">
        <v>0.21388213148656643</v>
      </c>
      <c r="AH30" s="9">
        <v>0.16967314825319701</v>
      </c>
      <c r="AI30">
        <v>7.1827904539165766E-2</v>
      </c>
      <c r="AJ30">
        <v>76722</v>
      </c>
    </row>
    <row r="31" spans="1:36" x14ac:dyDescent="0.3">
      <c r="A31">
        <v>1922</v>
      </c>
      <c r="B31" s="3">
        <v>66000</v>
      </c>
      <c r="C31" s="3"/>
      <c r="D31" s="3"/>
      <c r="E31" s="3">
        <v>1067</v>
      </c>
      <c r="F31" s="3">
        <v>1173.7</v>
      </c>
      <c r="G31" s="3">
        <f t="shared" si="2"/>
        <v>84678</v>
      </c>
      <c r="H31" s="6">
        <v>1283</v>
      </c>
      <c r="I31" s="6">
        <v>63281</v>
      </c>
      <c r="J31" s="3">
        <f t="shared" si="3"/>
        <v>147959</v>
      </c>
      <c r="K31" s="3">
        <f t="shared" si="4"/>
        <v>0.57230719320892953</v>
      </c>
      <c r="L31" s="3">
        <f t="shared" si="5"/>
        <v>1.3381267679082189</v>
      </c>
      <c r="M31" s="5">
        <f t="shared" si="6"/>
        <v>0.14581015938965747</v>
      </c>
      <c r="N31" s="3"/>
      <c r="O31">
        <v>1922</v>
      </c>
      <c r="P31" s="6">
        <v>1283</v>
      </c>
      <c r="Q31" s="6">
        <v>201844</v>
      </c>
      <c r="R31" s="6">
        <v>144972</v>
      </c>
      <c r="S31" s="6">
        <f t="shared" si="7"/>
        <v>56872</v>
      </c>
      <c r="T31" s="6">
        <f t="shared" si="0"/>
        <v>141550</v>
      </c>
      <c r="U31" s="18">
        <f t="shared" si="8"/>
        <v>0.59821971034969978</v>
      </c>
      <c r="V31" s="18">
        <f t="shared" si="1"/>
        <v>1.4889224926149951</v>
      </c>
      <c r="W31" s="18">
        <f t="shared" si="9"/>
        <v>0.13301491253666697</v>
      </c>
      <c r="X31" s="18">
        <f t="shared" si="10"/>
        <v>0.10713476067208993</v>
      </c>
      <c r="Y31" s="9">
        <v>0.14668002044225234</v>
      </c>
      <c r="Z31">
        <f t="shared" si="11"/>
        <v>0.21839518165369678</v>
      </c>
      <c r="AA31" s="9">
        <f t="shared" si="12"/>
        <v>7.6287367557667296E-2</v>
      </c>
      <c r="AB31" s="9">
        <v>0.9237126324423327</v>
      </c>
      <c r="AC31" s="9">
        <v>0.23342332219425976</v>
      </c>
      <c r="AD31" s="9">
        <v>0.91470644310487315</v>
      </c>
      <c r="AE31" s="9">
        <f t="shared" si="13"/>
        <v>8.5293556895126854E-2</v>
      </c>
      <c r="AF31" s="9">
        <v>0.19192158978491525</v>
      </c>
      <c r="AG31" s="5">
        <v>0.22242304362340326</v>
      </c>
      <c r="AH31" s="9">
        <v>0.18241172054966559</v>
      </c>
      <c r="AI31">
        <v>1</v>
      </c>
      <c r="AJ31">
        <v>84678</v>
      </c>
    </row>
    <row r="32" spans="1:36" x14ac:dyDescent="0.3">
      <c r="A32">
        <v>1923</v>
      </c>
      <c r="B32" s="3">
        <v>76000</v>
      </c>
      <c r="C32" s="3"/>
      <c r="D32" s="3">
        <v>1608</v>
      </c>
      <c r="E32" s="3">
        <v>1231</v>
      </c>
      <c r="F32" s="3">
        <v>1354.1000000000001</v>
      </c>
      <c r="G32" s="3">
        <f t="shared" si="2"/>
        <v>106628</v>
      </c>
      <c r="H32" s="6">
        <v>1403</v>
      </c>
      <c r="I32" s="6">
        <v>60418</v>
      </c>
      <c r="J32" s="3">
        <f t="shared" si="3"/>
        <v>167046</v>
      </c>
      <c r="K32" s="3">
        <f t="shared" si="4"/>
        <v>0.63831519461705155</v>
      </c>
      <c r="L32" s="3">
        <f t="shared" si="5"/>
        <v>1.7648382932238738</v>
      </c>
      <c r="M32" s="5">
        <f t="shared" si="6"/>
        <v>4.7290754302908078E-2</v>
      </c>
      <c r="N32" s="3"/>
      <c r="O32">
        <v>1923</v>
      </c>
      <c r="P32" s="6">
        <v>1403</v>
      </c>
      <c r="Q32" s="6">
        <v>272943</v>
      </c>
      <c r="R32" s="6">
        <v>219238</v>
      </c>
      <c r="S32" s="6">
        <f t="shared" si="7"/>
        <v>53705</v>
      </c>
      <c r="T32" s="6">
        <f t="shared" si="0"/>
        <v>160333</v>
      </c>
      <c r="U32" s="18">
        <f t="shared" si="8"/>
        <v>0.66504088366088077</v>
      </c>
      <c r="V32" s="18">
        <f t="shared" si="1"/>
        <v>1.9854389721627408</v>
      </c>
      <c r="W32" s="18">
        <f t="shared" si="9"/>
        <v>3.617263237553503E-2</v>
      </c>
      <c r="X32" s="18">
        <f t="shared" si="10"/>
        <v>7.4016661777900339E-3</v>
      </c>
      <c r="Y32" s="9">
        <v>9.6031201522223317E-2</v>
      </c>
      <c r="Z32">
        <f t="shared" si="11"/>
        <v>0.19066409004583609</v>
      </c>
      <c r="AA32" s="9">
        <f t="shared" si="12"/>
        <v>4.987843961299665E-2</v>
      </c>
      <c r="AB32" s="9">
        <v>0.95012156038700335</v>
      </c>
      <c r="AC32" s="9">
        <v>0.23392228838405438</v>
      </c>
      <c r="AD32" s="9">
        <v>0.94263994787420191</v>
      </c>
      <c r="AE32" s="9">
        <f t="shared" si="13"/>
        <v>5.7360052125798089E-2</v>
      </c>
      <c r="AF32" s="9">
        <v>0.18199088127695939</v>
      </c>
      <c r="AG32" s="5">
        <v>0.22290533306401195</v>
      </c>
      <c r="AH32" s="9">
        <v>0.17286781979771426</v>
      </c>
      <c r="AI32">
        <v>1</v>
      </c>
      <c r="AJ32">
        <v>106628</v>
      </c>
    </row>
    <row r="33" spans="1:36" x14ac:dyDescent="0.3">
      <c r="A33">
        <v>1924</v>
      </c>
      <c r="B33" s="3">
        <v>73500</v>
      </c>
      <c r="C33" s="3"/>
      <c r="D33" s="3"/>
      <c r="E33" s="3">
        <v>1196</v>
      </c>
      <c r="F33" s="3">
        <v>1315.6000000000001</v>
      </c>
      <c r="G33" s="3">
        <f t="shared" si="2"/>
        <v>104884.5</v>
      </c>
      <c r="H33" s="6">
        <v>1427</v>
      </c>
      <c r="I33" s="6">
        <v>70791</v>
      </c>
      <c r="J33" s="3">
        <f t="shared" si="3"/>
        <v>175675.5</v>
      </c>
      <c r="K33" s="3">
        <f t="shared" si="4"/>
        <v>0.59703544318928936</v>
      </c>
      <c r="L33" s="3">
        <f t="shared" si="5"/>
        <v>1.4816078315040047</v>
      </c>
      <c r="M33" s="5">
        <f t="shared" si="6"/>
        <v>0.10890232359807561</v>
      </c>
      <c r="N33" s="3"/>
      <c r="O33">
        <v>1924</v>
      </c>
      <c r="P33" s="6">
        <v>1427</v>
      </c>
      <c r="Q33" s="6">
        <v>301055</v>
      </c>
      <c r="R33" s="6">
        <v>239254</v>
      </c>
      <c r="S33" s="6">
        <f t="shared" si="7"/>
        <v>61801</v>
      </c>
      <c r="T33" s="6">
        <f t="shared" si="0"/>
        <v>166685.5</v>
      </c>
      <c r="U33" s="18">
        <f t="shared" si="8"/>
        <v>0.62923589634371313</v>
      </c>
      <c r="V33" s="18">
        <f t="shared" si="1"/>
        <v>1.6971327324800569</v>
      </c>
      <c r="W33" s="18">
        <f t="shared" si="9"/>
        <v>8.8063918342444647E-2</v>
      </c>
      <c r="X33" s="18">
        <f t="shared" si="10"/>
        <v>6.0841945755652049E-2</v>
      </c>
      <c r="Y33" s="9">
        <v>6.5677693497820475E-2</v>
      </c>
      <c r="Z33">
        <f t="shared" si="11"/>
        <v>0.11146376342894374</v>
      </c>
      <c r="AA33" s="9">
        <f t="shared" si="12"/>
        <v>2.9621553916873489E-2</v>
      </c>
      <c r="AB33" s="9">
        <v>0.97037844608312651</v>
      </c>
      <c r="AC33" s="9">
        <v>0.28657281170578586</v>
      </c>
      <c r="AD33" s="9">
        <v>0.96633644029033994</v>
      </c>
      <c r="AE33" s="9">
        <f t="shared" si="13"/>
        <v>3.3663559709660063E-2</v>
      </c>
      <c r="AF33" s="9">
        <v>0.23886702264131887</v>
      </c>
      <c r="AG33" s="5">
        <v>0.27396296476087789</v>
      </c>
      <c r="AH33" s="9">
        <v>0.22768640143928232</v>
      </c>
      <c r="AI33">
        <v>1</v>
      </c>
      <c r="AJ33">
        <v>104884.5</v>
      </c>
    </row>
    <row r="34" spans="1:36" x14ac:dyDescent="0.3">
      <c r="A34">
        <v>1925</v>
      </c>
      <c r="B34" s="3">
        <v>71000</v>
      </c>
      <c r="C34" s="3"/>
      <c r="D34" s="3"/>
      <c r="E34" s="3">
        <v>1253</v>
      </c>
      <c r="F34" s="3">
        <v>1378.3000000000002</v>
      </c>
      <c r="G34" s="3">
        <f t="shared" si="2"/>
        <v>102950</v>
      </c>
      <c r="H34" s="6">
        <v>1450</v>
      </c>
      <c r="I34" s="6">
        <v>72180</v>
      </c>
      <c r="J34" s="3">
        <f t="shared" si="3"/>
        <v>175130</v>
      </c>
      <c r="K34" s="3">
        <f t="shared" si="4"/>
        <v>0.58784902643750359</v>
      </c>
      <c r="L34" s="3">
        <f t="shared" si="5"/>
        <v>1.4262953726794125</v>
      </c>
      <c r="M34" s="5">
        <f t="shared" si="6"/>
        <v>0.12261339337686039</v>
      </c>
      <c r="N34" s="3"/>
      <c r="O34">
        <v>1925</v>
      </c>
      <c r="P34" s="6">
        <v>1450</v>
      </c>
      <c r="Q34" s="6">
        <v>292684</v>
      </c>
      <c r="R34" s="6">
        <v>228470</v>
      </c>
      <c r="S34" s="6">
        <f t="shared" si="7"/>
        <v>64214</v>
      </c>
      <c r="T34" s="6">
        <f t="shared" si="0"/>
        <v>167164</v>
      </c>
      <c r="U34" s="18">
        <f t="shared" si="8"/>
        <v>0.61586226699528601</v>
      </c>
      <c r="V34" s="18">
        <f t="shared" si="1"/>
        <v>1.6032329398573519</v>
      </c>
      <c r="W34" s="18">
        <f t="shared" si="9"/>
        <v>0.10744598986190423</v>
      </c>
      <c r="X34" s="18">
        <f t="shared" si="10"/>
        <v>8.080258657420003E-2</v>
      </c>
      <c r="Y34" s="9">
        <v>4.7451231017377277E-2</v>
      </c>
      <c r="Z34">
        <f t="shared" si="11"/>
        <v>7.6075376603840131E-2</v>
      </c>
      <c r="AA34" s="9">
        <f t="shared" si="12"/>
        <v>2.5113623630702131E-2</v>
      </c>
      <c r="AB34" s="9">
        <v>0.97488637636929787</v>
      </c>
      <c r="AC34" s="9">
        <v>0.22691712196155467</v>
      </c>
      <c r="AD34" s="9">
        <v>0.97122362369854076</v>
      </c>
      <c r="AE34" s="9">
        <f t="shared" si="13"/>
        <v>2.8776376301459239E-2</v>
      </c>
      <c r="AF34" s="9">
        <v>0.1763842192160372</v>
      </c>
      <c r="AG34" s="5">
        <v>0.2161370046944705</v>
      </c>
      <c r="AH34" s="9">
        <v>0.16748466973027742</v>
      </c>
      <c r="AI34">
        <v>1</v>
      </c>
      <c r="AJ34">
        <v>102950</v>
      </c>
    </row>
    <row r="35" spans="1:36" x14ac:dyDescent="0.3">
      <c r="A35">
        <v>1926</v>
      </c>
      <c r="B35" s="3">
        <v>75700</v>
      </c>
      <c r="C35" s="3"/>
      <c r="D35" s="3"/>
      <c r="E35" s="3">
        <v>1310</v>
      </c>
      <c r="F35" s="3">
        <v>1441.0000000000002</v>
      </c>
      <c r="G35" s="3">
        <f t="shared" si="2"/>
        <v>111733.2</v>
      </c>
      <c r="H35" s="6">
        <v>1476</v>
      </c>
      <c r="I35" s="6">
        <v>86418</v>
      </c>
      <c r="J35" s="3">
        <f t="shared" si="3"/>
        <v>198151.2</v>
      </c>
      <c r="K35" s="3">
        <f t="shared" si="4"/>
        <v>0.56387849278732605</v>
      </c>
      <c r="L35" s="3">
        <f t="shared" si="5"/>
        <v>1.2929389710476984</v>
      </c>
      <c r="M35" s="5">
        <f t="shared" si="6"/>
        <v>0.15839030927264786</v>
      </c>
      <c r="N35" s="3"/>
      <c r="O35">
        <v>1926</v>
      </c>
      <c r="P35" s="6">
        <v>1476</v>
      </c>
      <c r="Q35" s="6">
        <v>329622</v>
      </c>
      <c r="R35" s="6">
        <v>253118</v>
      </c>
      <c r="S35" s="6">
        <f t="shared" si="7"/>
        <v>76504</v>
      </c>
      <c r="T35" s="6">
        <f t="shared" si="0"/>
        <v>188237.2</v>
      </c>
      <c r="U35" s="18">
        <f t="shared" si="8"/>
        <v>0.59357661503677273</v>
      </c>
      <c r="V35" s="18">
        <f t="shared" si="1"/>
        <v>1.4604883404789291</v>
      </c>
      <c r="W35" s="18">
        <f t="shared" si="9"/>
        <v>0.13974403617859021</v>
      </c>
      <c r="X35" s="18">
        <f t="shared" si="10"/>
        <v>0.11406475367645874</v>
      </c>
      <c r="Y35" s="9">
        <v>1.8164360843189457E-2</v>
      </c>
      <c r="Z35">
        <f t="shared" si="11"/>
        <v>2.6528837223730211E-2</v>
      </c>
      <c r="AA35" s="9">
        <f t="shared" si="12"/>
        <v>8.528754217854706E-3</v>
      </c>
      <c r="AB35" s="9">
        <v>0.99147124578214529</v>
      </c>
      <c r="AC35" s="9">
        <v>0.27157611908278256</v>
      </c>
      <c r="AD35" s="9">
        <v>0.9903288218565991</v>
      </c>
      <c r="AE35" s="9">
        <f t="shared" si="13"/>
        <v>9.6711781434009048E-3</v>
      </c>
      <c r="AF35" s="9">
        <v>0.22468866209111304</v>
      </c>
      <c r="AG35" s="5">
        <v>0.25938623964173357</v>
      </c>
      <c r="AH35" s="9">
        <v>0.21398510849377483</v>
      </c>
      <c r="AI35">
        <v>1</v>
      </c>
      <c r="AJ35">
        <v>111733.2</v>
      </c>
    </row>
    <row r="36" spans="1:36" x14ac:dyDescent="0.3">
      <c r="A36">
        <v>1927</v>
      </c>
      <c r="B36" s="3">
        <v>72981</v>
      </c>
      <c r="C36" s="3">
        <v>130798</v>
      </c>
      <c r="D36" s="3">
        <v>1792</v>
      </c>
      <c r="E36" s="3">
        <v>1312</v>
      </c>
      <c r="F36" s="3">
        <v>0</v>
      </c>
      <c r="G36" s="3">
        <v>130781.952</v>
      </c>
      <c r="H36" s="6">
        <v>0</v>
      </c>
      <c r="I36" s="6">
        <v>70676</v>
      </c>
      <c r="J36" s="3">
        <f t="shared" si="3"/>
        <v>201457.95199999999</v>
      </c>
      <c r="K36" s="3">
        <f t="shared" ref="K36:K48" si="14">G36/J36</f>
        <v>0.64917741246570404</v>
      </c>
      <c r="L36" s="3">
        <f t="shared" ref="L36:L48" si="15">G36/I36</f>
        <v>1.8504436017884431</v>
      </c>
      <c r="M36" s="5">
        <f t="shared" ref="M36:M48" si="16">1-L36/((0.67)*(1+L36))</f>
        <v>3.107848885715836E-2</v>
      </c>
      <c r="N36" s="3"/>
      <c r="O36">
        <v>1927</v>
      </c>
      <c r="P36" s="6">
        <v>0</v>
      </c>
      <c r="Q36" s="6">
        <v>316391</v>
      </c>
      <c r="R36" s="6">
        <v>257324</v>
      </c>
      <c r="S36" s="6">
        <f t="shared" si="7"/>
        <v>59067</v>
      </c>
      <c r="T36" s="6">
        <f t="shared" si="0"/>
        <v>189848.95199999999</v>
      </c>
      <c r="U36" s="18">
        <f t="shared" si="8"/>
        <v>0.68887371050644519</v>
      </c>
      <c r="V36" s="18">
        <f t="shared" si="1"/>
        <v>2.2141289044644217</v>
      </c>
      <c r="W36" s="18">
        <f t="shared" ref="W36:W48" si="17">1-V36/((0.69)*(1+V36))</f>
        <v>1.6323036138475855E-3</v>
      </c>
      <c r="X36" s="18">
        <f t="shared" ref="X36:X48" si="18">1-V36/((0.67)*(1+V36))</f>
        <v>-2.8169717173798681E-2</v>
      </c>
      <c r="Y36" s="9">
        <v>1.3252496480264985E-2</v>
      </c>
      <c r="Z36">
        <f t="shared" si="11"/>
        <v>2.9342735513267715E-2</v>
      </c>
      <c r="AA36" s="9">
        <f t="shared" si="12"/>
        <v>6.8318607386864683E-3</v>
      </c>
      <c r="AB36" s="9">
        <v>0.99316813926131353</v>
      </c>
      <c r="AC36" s="9">
        <v>0.2367207894439507</v>
      </c>
      <c r="AD36" s="9">
        <v>0.9922065194058951</v>
      </c>
      <c r="AE36" s="9">
        <f t="shared" si="13"/>
        <v>7.7934805941048957E-3</v>
      </c>
      <c r="AF36" s="9">
        <v>0.18775232248310691</v>
      </c>
      <c r="AG36" s="5">
        <v>0.22561084937899278</v>
      </c>
      <c r="AH36" s="9">
        <v>0.17840343378915136</v>
      </c>
      <c r="AI36">
        <v>-2.8169717173798681E-2</v>
      </c>
      <c r="AJ36" s="3">
        <v>130781.952</v>
      </c>
    </row>
    <row r="37" spans="1:36" x14ac:dyDescent="0.3">
      <c r="A37">
        <v>1928</v>
      </c>
      <c r="B37" s="3">
        <v>73526</v>
      </c>
      <c r="C37" s="3">
        <v>134056</v>
      </c>
      <c r="D37" s="3">
        <v>1823</v>
      </c>
      <c r="E37" s="3">
        <v>1297</v>
      </c>
      <c r="F37" s="3">
        <v>0</v>
      </c>
      <c r="G37" s="3">
        <v>134037.89799999999</v>
      </c>
      <c r="H37" s="6">
        <v>0</v>
      </c>
      <c r="I37" s="6">
        <v>79178</v>
      </c>
      <c r="J37" s="3">
        <f t="shared" si="3"/>
        <v>213215.89799999999</v>
      </c>
      <c r="K37" s="3">
        <f t="shared" si="14"/>
        <v>0.62864870423499097</v>
      </c>
      <c r="L37" s="3">
        <f t="shared" si="15"/>
        <v>1.6928679431155118</v>
      </c>
      <c r="M37" s="5">
        <f t="shared" si="16"/>
        <v>6.1718351888073175E-2</v>
      </c>
      <c r="N37" s="3"/>
      <c r="O37">
        <v>1928</v>
      </c>
      <c r="P37" s="6">
        <v>0</v>
      </c>
      <c r="Q37" s="6">
        <v>340795</v>
      </c>
      <c r="R37" s="6">
        <v>275682</v>
      </c>
      <c r="S37" s="6">
        <f t="shared" si="7"/>
        <v>65113</v>
      </c>
      <c r="T37" s="6">
        <f t="shared" si="0"/>
        <v>199150.89799999999</v>
      </c>
      <c r="U37" s="18">
        <f t="shared" si="8"/>
        <v>0.67304691741836886</v>
      </c>
      <c r="V37" s="18">
        <f t="shared" si="1"/>
        <v>2.0585428101915131</v>
      </c>
      <c r="W37" s="18">
        <f t="shared" si="17"/>
        <v>2.4569684900914601E-2</v>
      </c>
      <c r="X37" s="18">
        <f t="shared" si="18"/>
        <v>-4.5476379378639464E-3</v>
      </c>
      <c r="Y37" s="9">
        <v>1.3851249623607348E-2</v>
      </c>
      <c r="Z37">
        <f t="shared" si="11"/>
        <v>2.8513390324844807E-2</v>
      </c>
      <c r="AA37" s="9">
        <f t="shared" si="12"/>
        <v>6.544100136240627E-3</v>
      </c>
      <c r="AB37" s="9">
        <v>0.99345589986375937</v>
      </c>
      <c r="AC37" s="9">
        <v>0.26926137510837511</v>
      </c>
      <c r="AD37" s="9">
        <v>0.99246685005803703</v>
      </c>
      <c r="AE37" s="9">
        <f t="shared" si="13"/>
        <v>7.5331499419629688E-3</v>
      </c>
      <c r="AF37" s="9">
        <v>0.21677544883731914</v>
      </c>
      <c r="AG37" s="5">
        <v>0.25713871750600348</v>
      </c>
      <c r="AH37" s="9">
        <v>0.20634853044131796</v>
      </c>
      <c r="AI37">
        <v>-4.5476379378639464E-3</v>
      </c>
      <c r="AJ37" s="3">
        <v>134037.89799999999</v>
      </c>
    </row>
    <row r="38" spans="1:36" x14ac:dyDescent="0.3">
      <c r="A38">
        <v>1929</v>
      </c>
      <c r="B38" s="3">
        <v>87933</v>
      </c>
      <c r="C38" s="3">
        <v>163090</v>
      </c>
      <c r="D38" s="3">
        <v>1855</v>
      </c>
      <c r="E38" s="3">
        <v>1356</v>
      </c>
      <c r="F38" s="3">
        <v>0</v>
      </c>
      <c r="G38" s="3">
        <v>163115.715</v>
      </c>
      <c r="H38" s="6">
        <v>0</v>
      </c>
      <c r="I38" s="6">
        <v>88312</v>
      </c>
      <c r="J38" s="3">
        <f t="shared" si="3"/>
        <v>251427.715</v>
      </c>
      <c r="K38" s="3">
        <f t="shared" si="14"/>
        <v>0.64875789449066901</v>
      </c>
      <c r="L38" s="3">
        <f t="shared" si="15"/>
        <v>1.84703907736208</v>
      </c>
      <c r="M38" s="5">
        <f t="shared" si="16"/>
        <v>3.1704635088553701E-2</v>
      </c>
      <c r="N38" s="3"/>
      <c r="O38">
        <v>1929</v>
      </c>
      <c r="P38" s="6">
        <v>0</v>
      </c>
      <c r="Q38" s="6">
        <v>419872</v>
      </c>
      <c r="R38" s="6">
        <v>349056</v>
      </c>
      <c r="S38" s="6">
        <f t="shared" si="7"/>
        <v>70816</v>
      </c>
      <c r="T38" s="6">
        <f t="shared" si="0"/>
        <v>233931.715</v>
      </c>
      <c r="U38" s="18">
        <f t="shared" si="8"/>
        <v>0.69727918251700072</v>
      </c>
      <c r="V38" s="18">
        <f t="shared" si="1"/>
        <v>2.3033737432218708</v>
      </c>
      <c r="W38" s="18">
        <f t="shared" si="17"/>
        <v>-1.05495398797113E-2</v>
      </c>
      <c r="X38" s="18">
        <f t="shared" si="18"/>
        <v>-4.0715197786568291E-2</v>
      </c>
      <c r="Y38" s="9">
        <v>2.0927120482788636E-2</v>
      </c>
      <c r="Z38">
        <f t="shared" si="11"/>
        <v>4.8202979841295943E-2</v>
      </c>
      <c r="AA38" s="9">
        <f t="shared" si="12"/>
        <v>7.0252494028574253E-3</v>
      </c>
      <c r="AB38" s="9">
        <v>0.99297475059714257</v>
      </c>
      <c r="AC38" s="9">
        <v>0.39504607363418898</v>
      </c>
      <c r="AD38" s="9">
        <v>0.99170102714481545</v>
      </c>
      <c r="AE38" s="9">
        <f t="shared" si="13"/>
        <v>8.2989728551845499E-3</v>
      </c>
      <c r="AF38" s="9">
        <v>0.33428535836044881</v>
      </c>
      <c r="AG38" s="5">
        <v>0.38020687108613749</v>
      </c>
      <c r="AH38" s="9">
        <v>0.32051926991465063</v>
      </c>
      <c r="AI38">
        <v>-4.0715197786568291E-2</v>
      </c>
      <c r="AJ38" s="3">
        <v>163115.715</v>
      </c>
    </row>
    <row r="39" spans="1:36" x14ac:dyDescent="0.3">
      <c r="A39">
        <v>1930</v>
      </c>
      <c r="B39" s="3">
        <v>78380</v>
      </c>
      <c r="C39" s="3">
        <v>140905</v>
      </c>
      <c r="D39" s="3">
        <v>1798</v>
      </c>
      <c r="E39" s="3">
        <v>1207</v>
      </c>
      <c r="F39" s="3">
        <v>0</v>
      </c>
      <c r="G39" s="3">
        <v>140927.24</v>
      </c>
      <c r="H39" s="6">
        <v>0</v>
      </c>
      <c r="I39" s="6">
        <v>83533</v>
      </c>
      <c r="J39" s="3">
        <f t="shared" si="3"/>
        <v>224460.24</v>
      </c>
      <c r="K39" s="3">
        <f t="shared" si="14"/>
        <v>0.62784945788171653</v>
      </c>
      <c r="L39" s="3">
        <f t="shared" si="15"/>
        <v>1.6870846252379299</v>
      </c>
      <c r="M39" s="5">
        <f t="shared" si="16"/>
        <v>6.2911256892960399E-2</v>
      </c>
      <c r="N39" s="3"/>
      <c r="O39">
        <v>1930</v>
      </c>
      <c r="P39" s="6">
        <v>0</v>
      </c>
      <c r="Q39" s="6">
        <v>377925</v>
      </c>
      <c r="R39" s="6">
        <v>312709</v>
      </c>
      <c r="S39" s="6">
        <f t="shared" si="7"/>
        <v>65216</v>
      </c>
      <c r="T39" s="6">
        <f t="shared" si="0"/>
        <v>206143.24</v>
      </c>
      <c r="U39" s="18">
        <f t="shared" si="8"/>
        <v>0.68363745519862784</v>
      </c>
      <c r="V39" s="18">
        <f t="shared" si="1"/>
        <v>2.160930446516192</v>
      </c>
      <c r="W39" s="18">
        <f t="shared" si="17"/>
        <v>9.2210794222783443E-3</v>
      </c>
      <c r="X39" s="18">
        <f t="shared" si="18"/>
        <v>-2.0354410744220619E-2</v>
      </c>
      <c r="Y39" s="9">
        <v>1.546192099930143E-2</v>
      </c>
      <c r="Z39">
        <f t="shared" si="11"/>
        <v>3.3412135849018525E-2</v>
      </c>
      <c r="AA39" s="9">
        <f t="shared" si="12"/>
        <v>6.6631832828678572E-3</v>
      </c>
      <c r="AB39" s="9">
        <v>0.99333681671713214</v>
      </c>
      <c r="AC39" s="9">
        <v>0.30350729024604783</v>
      </c>
      <c r="AD39" s="9">
        <v>0.99237692957287316</v>
      </c>
      <c r="AE39" s="9">
        <f t="shared" si="13"/>
        <v>7.6230704271268435E-3</v>
      </c>
      <c r="AF39" s="9">
        <v>0.25336417983712811</v>
      </c>
      <c r="AG39" s="5">
        <v>0.29045566118030264</v>
      </c>
      <c r="AH39" s="9">
        <v>0.24172049099553394</v>
      </c>
      <c r="AI39">
        <v>-2.0354410744220619E-2</v>
      </c>
      <c r="AJ39" s="3">
        <v>140927.24</v>
      </c>
    </row>
    <row r="40" spans="1:36" x14ac:dyDescent="0.3">
      <c r="A40">
        <v>1931</v>
      </c>
      <c r="B40" s="3">
        <v>65516</v>
      </c>
      <c r="C40" s="3">
        <v>106656</v>
      </c>
      <c r="D40" s="3">
        <v>1628</v>
      </c>
      <c r="E40" s="3">
        <v>995</v>
      </c>
      <c r="F40" s="3">
        <v>0</v>
      </c>
      <c r="G40" s="3">
        <v>106660.048</v>
      </c>
      <c r="H40" s="6">
        <v>0</v>
      </c>
      <c r="I40" s="6">
        <v>66273</v>
      </c>
      <c r="J40" s="3">
        <f t="shared" si="3"/>
        <v>172933.04800000001</v>
      </c>
      <c r="K40" s="3">
        <f t="shared" si="14"/>
        <v>0.61677076321467483</v>
      </c>
      <c r="L40" s="3">
        <f t="shared" si="15"/>
        <v>1.6094042521087017</v>
      </c>
      <c r="M40" s="5">
        <f t="shared" si="16"/>
        <v>7.9446622067649519E-2</v>
      </c>
      <c r="N40" s="3"/>
      <c r="O40">
        <v>1931</v>
      </c>
      <c r="P40" s="6">
        <v>0</v>
      </c>
      <c r="Q40" s="6">
        <v>263297</v>
      </c>
      <c r="R40" s="6">
        <v>210001</v>
      </c>
      <c r="S40" s="6">
        <f t="shared" si="7"/>
        <v>53296</v>
      </c>
      <c r="T40" s="6">
        <f t="shared" si="0"/>
        <v>159956.04800000001</v>
      </c>
      <c r="U40" s="18">
        <f t="shared" si="8"/>
        <v>0.66680847228733731</v>
      </c>
      <c r="V40" s="18">
        <f t="shared" si="1"/>
        <v>2.0012767937556291</v>
      </c>
      <c r="W40" s="18">
        <f t="shared" si="17"/>
        <v>3.3610909728496563E-2</v>
      </c>
      <c r="X40" s="18">
        <f t="shared" si="18"/>
        <v>4.7634741980041584E-3</v>
      </c>
      <c r="Y40" s="9">
        <v>2.328908432410454E-2</v>
      </c>
      <c r="Z40">
        <f t="shared" si="11"/>
        <v>4.6607904005648418E-2</v>
      </c>
      <c r="AA40" s="9">
        <f t="shared" si="12"/>
        <v>1.1995609389583439E-2</v>
      </c>
      <c r="AB40" s="9">
        <v>0.98800439061041656</v>
      </c>
      <c r="AC40" s="9">
        <v>0.23703972842583287</v>
      </c>
      <c r="AD40" s="9">
        <v>0.98637950318922174</v>
      </c>
      <c r="AE40" s="9">
        <f t="shared" si="13"/>
        <v>1.362049681077826E-2</v>
      </c>
      <c r="AF40" s="9">
        <v>0.18979293767921301</v>
      </c>
      <c r="AG40" s="5">
        <v>0.22591925020086046</v>
      </c>
      <c r="AH40" s="9">
        <v>0.18036500228275931</v>
      </c>
      <c r="AI40">
        <v>4.7634741980041584E-3</v>
      </c>
      <c r="AJ40" s="3">
        <v>106660.048</v>
      </c>
    </row>
    <row r="41" spans="1:36" x14ac:dyDescent="0.3">
      <c r="A41">
        <v>1932</v>
      </c>
      <c r="B41" s="3">
        <v>46943</v>
      </c>
      <c r="C41" s="3">
        <v>61414</v>
      </c>
      <c r="D41" s="3">
        <v>1308</v>
      </c>
      <c r="E41" s="3">
        <v>754</v>
      </c>
      <c r="F41" s="3">
        <v>0</v>
      </c>
      <c r="G41" s="3">
        <v>61401.444000000003</v>
      </c>
      <c r="H41" s="6">
        <v>0</v>
      </c>
      <c r="I41" s="6">
        <v>31159</v>
      </c>
      <c r="J41" s="3">
        <f t="shared" si="3"/>
        <v>92560.444000000003</v>
      </c>
      <c r="K41" s="3">
        <f t="shared" si="14"/>
        <v>0.66336591903124409</v>
      </c>
      <c r="L41" s="3">
        <f t="shared" si="15"/>
        <v>1.9705845502102122</v>
      </c>
      <c r="M41" s="5">
        <f t="shared" si="16"/>
        <v>9.9016133862028788E-3</v>
      </c>
      <c r="N41" s="3"/>
      <c r="O41">
        <v>1932</v>
      </c>
      <c r="P41" s="6">
        <v>0</v>
      </c>
      <c r="Q41" s="6">
        <v>150143</v>
      </c>
      <c r="R41" s="6">
        <v>127091</v>
      </c>
      <c r="S41" s="6">
        <f t="shared" si="7"/>
        <v>23052</v>
      </c>
      <c r="T41" s="6">
        <f t="shared" si="0"/>
        <v>84453.444000000003</v>
      </c>
      <c r="U41" s="18">
        <f t="shared" si="8"/>
        <v>0.72704487930652062</v>
      </c>
      <c r="V41" s="18">
        <f t="shared" si="1"/>
        <v>2.663605934409162</v>
      </c>
      <c r="W41" s="18">
        <f t="shared" si="17"/>
        <v>-5.3688230879015642E-2</v>
      </c>
      <c r="X41" s="18">
        <f t="shared" si="18"/>
        <v>-8.5141610905254517E-2</v>
      </c>
      <c r="Y41" s="9">
        <v>2.6139139543344674E-2</v>
      </c>
      <c r="Z41">
        <f t="shared" si="11"/>
        <v>6.9624367208002066E-2</v>
      </c>
      <c r="AA41" s="9">
        <f t="shared" si="12"/>
        <v>2.10837097577109E-2</v>
      </c>
      <c r="AB41" s="9">
        <v>0.9789162902422891</v>
      </c>
      <c r="AC41" s="9">
        <v>7.3325057704572205E-2</v>
      </c>
      <c r="AD41" s="9">
        <v>0.97619201469136074</v>
      </c>
      <c r="AE41" s="9">
        <f t="shared" si="13"/>
        <v>2.3807985308639257E-2</v>
      </c>
      <c r="AF41" s="9">
        <v>3.1300507184240045E-2</v>
      </c>
      <c r="AG41" s="5">
        <v>6.9188584933553177E-2</v>
      </c>
      <c r="AH41" s="9">
        <v>2.9459391226813403E-2</v>
      </c>
      <c r="AI41">
        <v>-8.5141610905254517E-2</v>
      </c>
      <c r="AJ41" s="3">
        <v>61401.444000000003</v>
      </c>
    </row>
    <row r="42" spans="1:36" x14ac:dyDescent="0.3">
      <c r="A42">
        <v>1933</v>
      </c>
      <c r="B42" s="3">
        <v>41560</v>
      </c>
      <c r="C42" s="3">
        <v>55287</v>
      </c>
      <c r="D42" s="3">
        <v>1330</v>
      </c>
      <c r="E42" s="3">
        <v>678</v>
      </c>
      <c r="F42" s="3">
        <v>0</v>
      </c>
      <c r="G42" s="3">
        <v>55274.8</v>
      </c>
      <c r="H42" s="6">
        <v>0</v>
      </c>
      <c r="I42" s="6">
        <v>31012</v>
      </c>
      <c r="J42" s="3">
        <f t="shared" si="3"/>
        <v>86286.8</v>
      </c>
      <c r="K42" s="3">
        <f t="shared" si="14"/>
        <v>0.64059392630158962</v>
      </c>
      <c r="L42" s="3">
        <f t="shared" si="15"/>
        <v>1.7823681155681672</v>
      </c>
      <c r="M42" s="5">
        <f t="shared" si="16"/>
        <v>4.3889662236433646E-2</v>
      </c>
      <c r="N42" s="3"/>
      <c r="O42">
        <v>1933</v>
      </c>
      <c r="P42" s="6">
        <v>0</v>
      </c>
      <c r="Q42" s="6">
        <v>137903</v>
      </c>
      <c r="R42" s="6">
        <v>112592</v>
      </c>
      <c r="S42" s="6">
        <f t="shared" si="7"/>
        <v>25311</v>
      </c>
      <c r="T42" s="6">
        <f t="shared" si="0"/>
        <v>80585.8</v>
      </c>
      <c r="U42" s="18">
        <f t="shared" si="8"/>
        <v>0.685912406404106</v>
      </c>
      <c r="V42" s="18">
        <f t="shared" si="1"/>
        <v>2.1838252143336891</v>
      </c>
      <c r="W42" s="18">
        <f t="shared" si="17"/>
        <v>5.9240486897014222E-3</v>
      </c>
      <c r="X42" s="18">
        <f t="shared" si="18"/>
        <v>-2.3749860304635551E-2</v>
      </c>
      <c r="Y42" s="9">
        <v>2.9607083563918096E-2</v>
      </c>
      <c r="Z42">
        <f t="shared" si="11"/>
        <v>6.4656695609768874E-2</v>
      </c>
      <c r="AA42" s="9">
        <f t="shared" si="12"/>
        <v>2.3427433780767726E-2</v>
      </c>
      <c r="AB42" s="9">
        <v>0.97657256621923227</v>
      </c>
      <c r="AC42" s="9">
        <v>8.0076451613714572E-2</v>
      </c>
      <c r="AD42" s="9">
        <v>0.97333286806427988</v>
      </c>
      <c r="AE42" s="9">
        <f t="shared" si="13"/>
        <v>2.6667131935720123E-2</v>
      </c>
      <c r="AF42" s="9">
        <v>3.5104133782467795E-2</v>
      </c>
      <c r="AG42" s="5">
        <v>7.5590181425326808E-2</v>
      </c>
      <c r="AH42" s="9">
        <v>3.3046918610923792E-2</v>
      </c>
      <c r="AI42">
        <v>-2.3749860304635551E-2</v>
      </c>
      <c r="AJ42" s="3">
        <v>55274.8</v>
      </c>
    </row>
    <row r="43" spans="1:36" x14ac:dyDescent="0.3">
      <c r="A43">
        <v>1934</v>
      </c>
      <c r="B43" s="3">
        <v>49642</v>
      </c>
      <c r="C43" s="3">
        <v>75227</v>
      </c>
      <c r="D43" s="3">
        <v>1515</v>
      </c>
      <c r="E43" s="3">
        <v>758</v>
      </c>
      <c r="F43" s="3">
        <v>0</v>
      </c>
      <c r="G43" s="3">
        <v>75207.63</v>
      </c>
      <c r="H43" s="6">
        <v>0</v>
      </c>
      <c r="I43" s="6">
        <v>40355</v>
      </c>
      <c r="J43" s="3">
        <f t="shared" si="3"/>
        <v>115562.63</v>
      </c>
      <c r="K43" s="3">
        <f t="shared" si="14"/>
        <v>0.65079541716902778</v>
      </c>
      <c r="L43" s="3">
        <f t="shared" si="15"/>
        <v>1.8636508487176311</v>
      </c>
      <c r="M43" s="5">
        <f t="shared" si="16"/>
        <v>2.8663556464137763E-2</v>
      </c>
      <c r="N43" s="3"/>
      <c r="O43">
        <v>1934</v>
      </c>
      <c r="P43" s="6">
        <v>0</v>
      </c>
      <c r="Q43" s="6">
        <v>165540</v>
      </c>
      <c r="R43" s="6">
        <v>132789</v>
      </c>
      <c r="S43" s="6">
        <f t="shared" si="7"/>
        <v>32751</v>
      </c>
      <c r="T43" s="6">
        <f t="shared" si="0"/>
        <v>107958.63</v>
      </c>
      <c r="U43" s="18">
        <f t="shared" si="8"/>
        <v>0.69663379388938151</v>
      </c>
      <c r="V43" s="18">
        <f t="shared" si="1"/>
        <v>2.2963460657689843</v>
      </c>
      <c r="W43" s="18">
        <f t="shared" si="17"/>
        <v>-9.6141940425820138E-3</v>
      </c>
      <c r="X43" s="18">
        <f t="shared" si="18"/>
        <v>-3.9751931178181321E-2</v>
      </c>
      <c r="Y43" s="9">
        <v>2.4054099166768171E-2</v>
      </c>
      <c r="Z43">
        <f t="shared" si="11"/>
        <v>5.523653598722509E-2</v>
      </c>
      <c r="AA43" s="9">
        <f t="shared" si="12"/>
        <v>1.6563184986333579E-2</v>
      </c>
      <c r="AB43" s="9">
        <v>0.98343681501366642</v>
      </c>
      <c r="AC43" s="9">
        <v>0.1298648509696364</v>
      </c>
      <c r="AD43" s="9">
        <v>0.98120176875553689</v>
      </c>
      <c r="AE43" s="9">
        <f t="shared" si="13"/>
        <v>1.8798231244463115E-2</v>
      </c>
      <c r="AF43" s="9">
        <v>8.4472044411399216E-2</v>
      </c>
      <c r="AG43" s="5">
        <v>0.1229620385967708</v>
      </c>
      <c r="AH43" s="9">
        <v>7.9760863733349563E-2</v>
      </c>
      <c r="AI43">
        <v>-3.9751931178181321E-2</v>
      </c>
      <c r="AJ43" s="3">
        <v>75207.63</v>
      </c>
    </row>
    <row r="44" spans="1:36" x14ac:dyDescent="0.3">
      <c r="A44">
        <v>1935</v>
      </c>
      <c r="B44" s="3">
        <v>55706</v>
      </c>
      <c r="C44" s="3">
        <v>88746</v>
      </c>
      <c r="D44" s="3">
        <v>1593</v>
      </c>
      <c r="E44" s="3">
        <v>799</v>
      </c>
      <c r="F44" s="3">
        <v>0</v>
      </c>
      <c r="G44" s="3">
        <v>88739.657999999996</v>
      </c>
      <c r="H44" s="6">
        <v>0</v>
      </c>
      <c r="I44" s="6">
        <v>60068</v>
      </c>
      <c r="J44" s="3">
        <f t="shared" si="3"/>
        <v>148807.658</v>
      </c>
      <c r="K44" s="3">
        <f t="shared" si="14"/>
        <v>0.59633797878869921</v>
      </c>
      <c r="L44" s="3">
        <f t="shared" si="15"/>
        <v>1.4773200039954717</v>
      </c>
      <c r="M44" s="5">
        <f t="shared" si="16"/>
        <v>0.10994331524074752</v>
      </c>
      <c r="N44" s="3"/>
      <c r="O44">
        <v>1935</v>
      </c>
      <c r="P44" s="6">
        <v>0</v>
      </c>
      <c r="Q44" s="6">
        <v>209250</v>
      </c>
      <c r="R44" s="6">
        <v>158390</v>
      </c>
      <c r="S44" s="6">
        <f t="shared" si="7"/>
        <v>50860</v>
      </c>
      <c r="T44" s="6">
        <f t="shared" si="0"/>
        <v>139599.658</v>
      </c>
      <c r="U44" s="18">
        <f t="shared" si="8"/>
        <v>0.63567245988525267</v>
      </c>
      <c r="V44" s="18">
        <f t="shared" si="1"/>
        <v>1.7447828942194259</v>
      </c>
      <c r="W44" s="18">
        <f t="shared" si="17"/>
        <v>7.8735565383691641E-2</v>
      </c>
      <c r="X44" s="18">
        <f t="shared" si="18"/>
        <v>5.1235134499622914E-2</v>
      </c>
      <c r="Y44" s="9">
        <v>2.4551373366348939E-2</v>
      </c>
      <c r="Z44">
        <f t="shared" si="11"/>
        <v>4.2836816279200031E-2</v>
      </c>
      <c r="AA44" s="9">
        <f t="shared" si="12"/>
        <v>9.875841051284473E-3</v>
      </c>
      <c r="AB44" s="9">
        <v>0.99012415894871553</v>
      </c>
      <c r="AC44" s="9">
        <v>0.32903066932582459</v>
      </c>
      <c r="AD44" s="9">
        <v>0.9890506237540635</v>
      </c>
      <c r="AE44" s="9">
        <f t="shared" si="13"/>
        <v>1.0949376245936504E-2</v>
      </c>
      <c r="AF44" s="9">
        <v>0.29075325737817637</v>
      </c>
      <c r="AG44" s="5">
        <v>0.31537845816553911</v>
      </c>
      <c r="AH44" s="9">
        <v>0.27803114857346012</v>
      </c>
      <c r="AI44">
        <v>5.1235134499622914E-2</v>
      </c>
      <c r="AJ44" s="3">
        <v>88739.657999999996</v>
      </c>
    </row>
    <row r="45" spans="1:36" x14ac:dyDescent="0.3">
      <c r="A45">
        <v>1936</v>
      </c>
      <c r="B45" s="3">
        <v>61781</v>
      </c>
      <c r="C45" s="3">
        <v>106784</v>
      </c>
      <c r="D45" s="3">
        <v>1728</v>
      </c>
      <c r="E45" s="3">
        <v>874</v>
      </c>
      <c r="F45" s="3">
        <v>0</v>
      </c>
      <c r="G45" s="3">
        <v>106757.568</v>
      </c>
      <c r="H45" s="6">
        <v>0</v>
      </c>
      <c r="I45" s="6">
        <v>87291</v>
      </c>
      <c r="J45" s="3">
        <f t="shared" si="3"/>
        <v>194048.568</v>
      </c>
      <c r="K45" s="3">
        <f t="shared" si="14"/>
        <v>0.55015900967638165</v>
      </c>
      <c r="L45" s="3">
        <f t="shared" si="15"/>
        <v>1.2230077327559543</v>
      </c>
      <c r="M45" s="5">
        <f t="shared" si="16"/>
        <v>0.178867149736744</v>
      </c>
      <c r="N45" s="3"/>
      <c r="O45">
        <v>1936</v>
      </c>
      <c r="P45" s="6">
        <v>0</v>
      </c>
      <c r="Q45" s="6">
        <v>268894</v>
      </c>
      <c r="R45" s="6">
        <v>196533</v>
      </c>
      <c r="S45" s="6">
        <f t="shared" si="7"/>
        <v>72361</v>
      </c>
      <c r="T45" s="6">
        <f t="shared" si="0"/>
        <v>179118.568</v>
      </c>
      <c r="U45" s="18">
        <f t="shared" si="8"/>
        <v>0.596016198610967</v>
      </c>
      <c r="V45" s="18">
        <f t="shared" si="1"/>
        <v>1.4753467751965839</v>
      </c>
      <c r="W45" s="18">
        <f t="shared" si="17"/>
        <v>0.13620840781019261</v>
      </c>
      <c r="X45" s="18">
        <f t="shared" si="18"/>
        <v>0.11042358416273579</v>
      </c>
      <c r="Y45" s="9">
        <v>2.7478747979503827E-2</v>
      </c>
      <c r="Z45">
        <f t="shared" si="11"/>
        <v>4.0540682218000612E-2</v>
      </c>
      <c r="AA45" s="9">
        <f t="shared" si="12"/>
        <v>7.866416265808418E-3</v>
      </c>
      <c r="AB45" s="9">
        <v>0.99213358373419158</v>
      </c>
      <c r="AC45" s="9">
        <v>0.45137747366019088</v>
      </c>
      <c r="AD45" s="9">
        <v>0.99145642338538487</v>
      </c>
      <c r="AE45" s="9">
        <f t="shared" si="13"/>
        <v>8.5435766146151337E-3</v>
      </c>
      <c r="AF45" s="9">
        <v>0.42242625586101346</v>
      </c>
      <c r="AG45" s="5">
        <v>0.43594712444948081</v>
      </c>
      <c r="AH45" s="9">
        <v>0.40725093661801048</v>
      </c>
      <c r="AI45">
        <v>0.11042358416273579</v>
      </c>
      <c r="AJ45" s="3">
        <v>106757.568</v>
      </c>
    </row>
    <row r="46" spans="1:36" x14ac:dyDescent="0.3">
      <c r="A46">
        <v>1937</v>
      </c>
      <c r="B46" s="3">
        <v>75212</v>
      </c>
      <c r="C46" s="3">
        <v>145358</v>
      </c>
      <c r="D46" s="3">
        <v>1933</v>
      </c>
      <c r="E46" s="3">
        <v>1008</v>
      </c>
      <c r="F46" s="3">
        <v>0</v>
      </c>
      <c r="G46" s="3">
        <v>145384.796</v>
      </c>
      <c r="H46" s="6">
        <v>0</v>
      </c>
      <c r="I46" s="6">
        <v>113748</v>
      </c>
      <c r="J46" s="3">
        <f t="shared" si="3"/>
        <v>259132.796</v>
      </c>
      <c r="K46" s="3">
        <f t="shared" si="14"/>
        <v>0.56104359712153151</v>
      </c>
      <c r="L46" s="3">
        <f t="shared" si="15"/>
        <v>1.2781305693286915</v>
      </c>
      <c r="M46" s="5">
        <f t="shared" si="16"/>
        <v>0.16262149683353533</v>
      </c>
      <c r="N46" s="3"/>
      <c r="O46">
        <v>1937</v>
      </c>
      <c r="P46" s="6">
        <v>0</v>
      </c>
      <c r="Q46" s="6">
        <v>350039</v>
      </c>
      <c r="R46" s="6">
        <v>251949</v>
      </c>
      <c r="S46" s="6">
        <f t="shared" si="7"/>
        <v>98090</v>
      </c>
      <c r="T46" s="6">
        <f t="shared" si="0"/>
        <v>243474.796</v>
      </c>
      <c r="U46" s="18">
        <f t="shared" si="8"/>
        <v>0.59712462393848764</v>
      </c>
      <c r="V46" s="18">
        <f t="shared" si="1"/>
        <v>1.4821571617901927</v>
      </c>
      <c r="W46" s="18">
        <f t="shared" si="17"/>
        <v>0.13460199429204678</v>
      </c>
      <c r="X46" s="18">
        <f t="shared" si="18"/>
        <v>0.10876921800225725</v>
      </c>
      <c r="Y46" s="9">
        <v>2.0257119064161506E-2</v>
      </c>
      <c r="Z46">
        <f t="shared" si="11"/>
        <v>3.0024234098183625E-2</v>
      </c>
      <c r="AA46" s="9">
        <f t="shared" si="12"/>
        <v>5.193624790980067E-3</v>
      </c>
      <c r="AB46" s="9">
        <v>0.99480637520901993</v>
      </c>
      <c r="AC46" s="9">
        <v>0.48904668334503687</v>
      </c>
      <c r="AD46" s="9">
        <v>0.99426605509483912</v>
      </c>
      <c r="AE46" s="9">
        <f t="shared" si="13"/>
        <v>5.7339449051608815E-3</v>
      </c>
      <c r="AF46" s="9">
        <v>0.45528954675347189</v>
      </c>
      <c r="AG46" s="5">
        <v>0.47343986594246268</v>
      </c>
      <c r="AH46" s="9">
        <v>0.43983267851685859</v>
      </c>
      <c r="AI46">
        <v>0.10876921800225725</v>
      </c>
      <c r="AJ46" s="3">
        <v>145384.796</v>
      </c>
    </row>
    <row r="47" spans="1:36" x14ac:dyDescent="0.3">
      <c r="A47">
        <v>1938</v>
      </c>
      <c r="B47" s="3">
        <v>59917</v>
      </c>
      <c r="C47" s="3">
        <v>101511</v>
      </c>
      <c r="D47" s="3">
        <v>1694</v>
      </c>
      <c r="E47" s="3">
        <v>901</v>
      </c>
      <c r="F47" s="3">
        <v>0</v>
      </c>
      <c r="G47" s="3">
        <v>101499.398</v>
      </c>
      <c r="H47" s="6">
        <v>0</v>
      </c>
      <c r="I47" s="6">
        <v>72133</v>
      </c>
      <c r="J47" s="3">
        <f t="shared" si="3"/>
        <v>173632.39799999999</v>
      </c>
      <c r="K47" s="3">
        <f t="shared" si="14"/>
        <v>0.58456485753309706</v>
      </c>
      <c r="L47" s="3">
        <f t="shared" si="15"/>
        <v>1.4071146077384831</v>
      </c>
      <c r="M47" s="5">
        <f t="shared" si="16"/>
        <v>0.12751513801030301</v>
      </c>
      <c r="N47" s="3"/>
      <c r="O47">
        <v>1938</v>
      </c>
      <c r="P47" s="6">
        <v>0</v>
      </c>
      <c r="Q47" s="6">
        <v>259851</v>
      </c>
      <c r="R47" s="6">
        <v>195834</v>
      </c>
      <c r="S47" s="6">
        <f t="shared" si="7"/>
        <v>64017</v>
      </c>
      <c r="T47" s="6">
        <f t="shared" si="0"/>
        <v>165516.39799999999</v>
      </c>
      <c r="U47" s="18">
        <f t="shared" si="8"/>
        <v>0.61322865423883866</v>
      </c>
      <c r="V47" s="18">
        <f t="shared" si="1"/>
        <v>1.5855069434681412</v>
      </c>
      <c r="W47" s="18">
        <f t="shared" si="17"/>
        <v>0.11126281994371212</v>
      </c>
      <c r="X47" s="18">
        <f t="shared" si="18"/>
        <v>8.4733351882330554E-2</v>
      </c>
      <c r="Y47" s="9">
        <v>2.2007648183556404E-2</v>
      </c>
      <c r="Z47">
        <f t="shared" si="11"/>
        <v>3.4893279004432703E-2</v>
      </c>
      <c r="AA47" s="9">
        <f t="shared" si="12"/>
        <v>8.9273027411367334E-3</v>
      </c>
      <c r="AB47" s="9">
        <v>0.99107269725886327</v>
      </c>
      <c r="AC47" s="9">
        <v>0.32592673861871546</v>
      </c>
      <c r="AD47" s="9">
        <v>0.99008858366403696</v>
      </c>
      <c r="AE47" s="9">
        <f t="shared" si="13"/>
        <v>9.9114163359630414E-3</v>
      </c>
      <c r="AF47" s="9">
        <v>0.28711119066244495</v>
      </c>
      <c r="AG47" s="5">
        <v>0.3123433637865678</v>
      </c>
      <c r="AH47" s="9">
        <v>0.27448676837313446</v>
      </c>
      <c r="AI47">
        <v>8.4733351882330554E-2</v>
      </c>
      <c r="AJ47" s="3">
        <v>101499.398</v>
      </c>
    </row>
    <row r="48" spans="1:36" x14ac:dyDescent="0.3">
      <c r="A48">
        <v>1939</v>
      </c>
      <c r="B48" s="3">
        <v>62797</v>
      </c>
      <c r="C48" s="3">
        <v>120130</v>
      </c>
      <c r="D48" s="3">
        <v>1913</v>
      </c>
      <c r="E48" s="3">
        <v>967</v>
      </c>
      <c r="F48" s="3">
        <v>0</v>
      </c>
      <c r="G48" s="3">
        <v>120130.66099999999</v>
      </c>
      <c r="H48" s="6">
        <v>0</v>
      </c>
      <c r="I48" s="6">
        <v>96873</v>
      </c>
      <c r="J48" s="3">
        <f t="shared" si="3"/>
        <v>217003.66099999999</v>
      </c>
      <c r="K48" s="3">
        <f t="shared" si="14"/>
        <v>0.5535881765607632</v>
      </c>
      <c r="L48" s="3">
        <f t="shared" si="15"/>
        <v>1.2400840378640074</v>
      </c>
      <c r="M48" s="5">
        <f t="shared" si="16"/>
        <v>0.1737489902078162</v>
      </c>
      <c r="N48" s="3"/>
      <c r="O48">
        <v>1939</v>
      </c>
      <c r="P48" s="6">
        <v>0</v>
      </c>
      <c r="Q48" s="6">
        <v>304960</v>
      </c>
      <c r="R48" s="6">
        <v>216617</v>
      </c>
      <c r="S48" s="6">
        <f t="shared" si="7"/>
        <v>88343</v>
      </c>
      <c r="T48" s="6">
        <f t="shared" si="0"/>
        <v>208473.66099999999</v>
      </c>
      <c r="U48" s="18">
        <f t="shared" si="8"/>
        <v>0.57623903386049324</v>
      </c>
      <c r="V48" s="18">
        <f t="shared" si="1"/>
        <v>1.359820936576752</v>
      </c>
      <c r="W48" s="18">
        <f t="shared" si="17"/>
        <v>0.16487096541957491</v>
      </c>
      <c r="X48" s="18">
        <f t="shared" si="18"/>
        <v>0.13994174050672659</v>
      </c>
      <c r="Y48" s="9">
        <v>2.5644168019853548E-2</v>
      </c>
      <c r="Z48">
        <f t="shared" si="11"/>
        <v>3.4871476574488844E-2</v>
      </c>
      <c r="AA48" s="9">
        <f t="shared" si="12"/>
        <v>6.6929403155862044E-3</v>
      </c>
      <c r="AB48" s="9">
        <v>0.9933070596844138</v>
      </c>
      <c r="AC48" s="9">
        <v>0.48304470480464434</v>
      </c>
      <c r="AD48" s="9">
        <v>0.99277504243347148</v>
      </c>
      <c r="AE48" s="9">
        <f t="shared" si="13"/>
        <v>7.2249575665285226E-3</v>
      </c>
      <c r="AF48" s="9">
        <v>0.45690473889512961</v>
      </c>
      <c r="AG48" s="5">
        <v>0.46745419378912001</v>
      </c>
      <c r="AH48" s="9">
        <v>0.4414374743534818</v>
      </c>
      <c r="AI48">
        <v>0.13994174050672659</v>
      </c>
      <c r="AJ48" s="3">
        <v>120130.66099999999</v>
      </c>
    </row>
    <row r="49" spans="4:33" x14ac:dyDescent="0.3">
      <c r="E49" t="s">
        <v>49</v>
      </c>
      <c r="H49" t="s">
        <v>47</v>
      </c>
      <c r="M49" s="5"/>
      <c r="N49" s="5"/>
      <c r="O49" s="5"/>
      <c r="P49" t="s">
        <v>47</v>
      </c>
      <c r="V49" s="18"/>
      <c r="W49" s="18"/>
      <c r="X49" s="18"/>
      <c r="Z49">
        <f>SUM(Z3:Z30)</f>
        <v>7.2277341468166654</v>
      </c>
      <c r="AA49" s="9">
        <f>SUM(AA3:AA30)</f>
        <v>3.4121954189958665</v>
      </c>
      <c r="AB49" s="9"/>
      <c r="AC49" s="9"/>
      <c r="AD49" s="9"/>
      <c r="AE49" s="9"/>
      <c r="AF49" s="9"/>
      <c r="AG49" s="9"/>
    </row>
    <row r="50" spans="4:33" x14ac:dyDescent="0.3">
      <c r="E50" t="s">
        <v>46</v>
      </c>
      <c r="H50" t="s">
        <v>48</v>
      </c>
      <c r="P50" t="s">
        <v>48</v>
      </c>
    </row>
    <row r="51" spans="4:33" x14ac:dyDescent="0.3">
      <c r="D51" t="s">
        <v>65</v>
      </c>
      <c r="E51" t="s">
        <v>64</v>
      </c>
      <c r="F51" t="s">
        <v>64</v>
      </c>
      <c r="G51" t="s">
        <v>65</v>
      </c>
      <c r="H51" t="s">
        <v>65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8"/>
  <sheetViews>
    <sheetView workbookViewId="0">
      <pane ySplit="1" topLeftCell="A2" activePane="bottomLeft" state="frozen"/>
      <selection pane="bottomLeft" activeCell="B43" sqref="B43"/>
    </sheetView>
  </sheetViews>
  <sheetFormatPr defaultRowHeight="14.4" x14ac:dyDescent="0.3"/>
  <cols>
    <col min="11" max="11" width="15.77734375" customWidth="1"/>
  </cols>
  <sheetData>
    <row r="1" spans="1:18" ht="129.6" x14ac:dyDescent="0.3">
      <c r="A1" s="2" t="s">
        <v>7</v>
      </c>
      <c r="B1" s="2" t="s">
        <v>59</v>
      </c>
      <c r="C1" s="2" t="s">
        <v>60</v>
      </c>
      <c r="D1" s="2" t="s">
        <v>62</v>
      </c>
      <c r="E1" s="2" t="s">
        <v>9</v>
      </c>
      <c r="F1" s="2" t="s">
        <v>22</v>
      </c>
      <c r="G1" s="2" t="s">
        <v>61</v>
      </c>
      <c r="H1" s="2" t="s">
        <v>11</v>
      </c>
      <c r="I1" s="2" t="s">
        <v>13</v>
      </c>
      <c r="J1" s="2" t="s">
        <v>16</v>
      </c>
      <c r="K1" s="2" t="s">
        <v>14</v>
      </c>
      <c r="L1" s="2"/>
      <c r="M1" s="2"/>
      <c r="N1" s="2"/>
      <c r="O1" s="2"/>
      <c r="P1" s="2"/>
      <c r="Q1" s="2"/>
      <c r="R1" s="12"/>
    </row>
    <row r="2" spans="1:18" x14ac:dyDescent="0.3">
      <c r="B2" s="7" t="s">
        <v>8</v>
      </c>
      <c r="C2" s="7"/>
      <c r="D2" s="8"/>
      <c r="F2" s="6"/>
      <c r="G2" s="7"/>
      <c r="H2" s="6"/>
      <c r="K2" s="9"/>
      <c r="R2" s="13"/>
    </row>
    <row r="3" spans="1:18" x14ac:dyDescent="0.3">
      <c r="A3">
        <v>1894</v>
      </c>
      <c r="B3" s="6">
        <v>13264</v>
      </c>
      <c r="C3" s="6">
        <v>12384</v>
      </c>
      <c r="D3" s="6">
        <v>1427</v>
      </c>
      <c r="E3" s="6">
        <v>465</v>
      </c>
      <c r="F3" s="6">
        <v>547</v>
      </c>
      <c r="G3" s="6">
        <v>11837</v>
      </c>
      <c r="H3" s="6">
        <v>21002</v>
      </c>
      <c r="I3" s="6">
        <v>8750</v>
      </c>
      <c r="J3">
        <v>0.41662698790591374</v>
      </c>
      <c r="K3" s="9">
        <v>-4.9151845988028908E-2</v>
      </c>
      <c r="M3" s="6"/>
      <c r="N3" s="6"/>
      <c r="O3" s="6"/>
      <c r="P3" s="6"/>
      <c r="R3" s="13"/>
    </row>
    <row r="4" spans="1:18" x14ac:dyDescent="0.3">
      <c r="A4">
        <v>1895</v>
      </c>
      <c r="B4" s="6">
        <v>13737</v>
      </c>
      <c r="C4" s="6">
        <v>12421</v>
      </c>
      <c r="D4" s="6">
        <v>1977</v>
      </c>
      <c r="E4">
        <v>438</v>
      </c>
      <c r="F4" s="6">
        <v>661</v>
      </c>
      <c r="G4" s="6">
        <v>11760</v>
      </c>
      <c r="H4" s="6">
        <v>22046</v>
      </c>
      <c r="I4" s="6">
        <v>8750</v>
      </c>
      <c r="J4">
        <v>0.39689739635307991</v>
      </c>
      <c r="K4" s="9">
        <v>3.8211484733229328E-2</v>
      </c>
      <c r="M4" s="6"/>
      <c r="N4" s="6"/>
      <c r="O4" s="6"/>
      <c r="P4" s="6"/>
      <c r="R4" s="13"/>
    </row>
    <row r="5" spans="1:18" x14ac:dyDescent="0.3">
      <c r="A5">
        <v>1896</v>
      </c>
      <c r="B5" s="6">
        <v>13328</v>
      </c>
      <c r="C5" s="6">
        <v>11987</v>
      </c>
      <c r="D5" s="6">
        <v>1850</v>
      </c>
      <c r="E5">
        <v>431</v>
      </c>
      <c r="F5" s="6">
        <v>509</v>
      </c>
      <c r="G5" s="6">
        <v>11478</v>
      </c>
      <c r="H5" s="6">
        <v>22424</v>
      </c>
      <c r="I5" s="6">
        <v>8000</v>
      </c>
      <c r="J5">
        <v>0.35676061362825545</v>
      </c>
      <c r="K5" s="9">
        <v>2.490658591429995E-2</v>
      </c>
      <c r="M5" s="6"/>
      <c r="N5" s="6"/>
      <c r="O5" s="6"/>
      <c r="P5" s="6"/>
      <c r="R5" s="13"/>
    </row>
    <row r="6" spans="1:18" x14ac:dyDescent="0.3">
      <c r="A6">
        <v>1897</v>
      </c>
      <c r="B6" s="6">
        <v>13045</v>
      </c>
      <c r="C6" s="6">
        <v>11480</v>
      </c>
      <c r="D6" s="6">
        <v>2004</v>
      </c>
      <c r="E6">
        <v>333</v>
      </c>
      <c r="F6" s="6">
        <v>439</v>
      </c>
      <c r="G6" s="6">
        <v>11041</v>
      </c>
      <c r="H6" s="6">
        <v>21550</v>
      </c>
      <c r="I6" s="6">
        <v>7000</v>
      </c>
      <c r="J6">
        <v>0.3248259860788863</v>
      </c>
      <c r="K6" s="9">
        <v>0.10847268662203657</v>
      </c>
      <c r="M6" s="6"/>
      <c r="N6" s="6"/>
      <c r="O6" s="6"/>
      <c r="P6" s="6"/>
      <c r="R6" s="13"/>
    </row>
    <row r="7" spans="1:18" x14ac:dyDescent="0.3">
      <c r="A7">
        <v>1898</v>
      </c>
      <c r="B7" s="6">
        <v>17261</v>
      </c>
      <c r="C7" s="6">
        <v>13364</v>
      </c>
      <c r="D7" s="6">
        <v>4795</v>
      </c>
      <c r="E7">
        <v>290</v>
      </c>
      <c r="F7" s="6">
        <v>898</v>
      </c>
      <c r="G7" s="6">
        <v>12466</v>
      </c>
      <c r="H7" s="6">
        <v>23175</v>
      </c>
      <c r="I7" s="6">
        <v>6350</v>
      </c>
      <c r="J7">
        <v>0.27400215749730311</v>
      </c>
      <c r="K7" s="9">
        <v>0.32378191148116087</v>
      </c>
      <c r="M7" s="6"/>
      <c r="N7" s="6"/>
      <c r="O7" s="6"/>
      <c r="P7" s="6"/>
      <c r="R7" s="13"/>
    </row>
    <row r="8" spans="1:18" x14ac:dyDescent="0.3">
      <c r="A8">
        <v>1899</v>
      </c>
      <c r="B8" s="6">
        <v>24406</v>
      </c>
      <c r="C8" s="6">
        <v>18927</v>
      </c>
      <c r="D8" s="6">
        <v>6809</v>
      </c>
      <c r="E8">
        <v>281</v>
      </c>
      <c r="F8" s="6">
        <v>1330</v>
      </c>
      <c r="G8" s="6">
        <v>17597</v>
      </c>
      <c r="H8" s="6">
        <v>27533</v>
      </c>
      <c r="I8" s="6">
        <v>5500</v>
      </c>
      <c r="J8">
        <v>0.19976028765481421</v>
      </c>
      <c r="K8" s="9">
        <v>0.32933397339743664</v>
      </c>
      <c r="M8" s="6"/>
      <c r="N8" s="6"/>
      <c r="O8" s="6"/>
      <c r="P8" s="6"/>
      <c r="R8" s="13"/>
    </row>
    <row r="9" spans="1:18" x14ac:dyDescent="0.3">
      <c r="A9">
        <v>1900</v>
      </c>
      <c r="B9" s="6">
        <v>28829</v>
      </c>
      <c r="C9" s="6">
        <v>23585</v>
      </c>
      <c r="D9" s="6">
        <v>6811</v>
      </c>
      <c r="E9">
        <v>240</v>
      </c>
      <c r="F9" s="6">
        <v>1567</v>
      </c>
      <c r="G9" s="6">
        <v>22018</v>
      </c>
      <c r="H9" s="6">
        <v>30952</v>
      </c>
      <c r="I9" s="6">
        <v>3517</v>
      </c>
      <c r="J9">
        <v>0.11362755233910571</v>
      </c>
      <c r="K9" s="9">
        <v>0.21930370961166001</v>
      </c>
      <c r="M9" s="6"/>
      <c r="N9" s="6"/>
      <c r="O9" s="6"/>
      <c r="P9" s="6"/>
      <c r="R9" s="13"/>
    </row>
    <row r="10" spans="1:18" x14ac:dyDescent="0.3">
      <c r="A10">
        <v>1901</v>
      </c>
      <c r="B10" s="6">
        <v>35910</v>
      </c>
      <c r="C10" s="6">
        <v>25254</v>
      </c>
      <c r="D10" s="6">
        <v>11788</v>
      </c>
      <c r="E10">
        <v>42</v>
      </c>
      <c r="F10" s="6">
        <v>1132</v>
      </c>
      <c r="G10" s="6">
        <v>24122</v>
      </c>
      <c r="H10" s="6">
        <v>39927</v>
      </c>
      <c r="I10" s="6">
        <v>923</v>
      </c>
      <c r="J10">
        <v>2.311718886968718E-2</v>
      </c>
      <c r="K10" s="9">
        <v>0.49728050654292522</v>
      </c>
      <c r="M10" s="6"/>
      <c r="N10" s="6"/>
      <c r="O10" s="6"/>
      <c r="P10" s="6"/>
      <c r="R10" s="13"/>
    </row>
    <row r="11" spans="1:18" x14ac:dyDescent="0.3">
      <c r="A11">
        <v>1902</v>
      </c>
      <c r="B11" s="6">
        <v>39122</v>
      </c>
      <c r="C11" s="6">
        <v>28845</v>
      </c>
      <c r="D11" s="6">
        <v>12185</v>
      </c>
      <c r="E11">
        <v>77</v>
      </c>
      <c r="F11" s="6">
        <v>1908</v>
      </c>
      <c r="G11" s="6">
        <v>26937</v>
      </c>
      <c r="H11" s="6">
        <v>47894</v>
      </c>
      <c r="I11" s="6">
        <v>2285</v>
      </c>
      <c r="J11">
        <v>4.7709525201486615E-2</v>
      </c>
      <c r="K11" s="9">
        <v>0.44803729951965166</v>
      </c>
      <c r="M11" s="6"/>
      <c r="N11" s="6"/>
      <c r="O11" s="6"/>
      <c r="P11" s="6"/>
      <c r="R11" s="13"/>
    </row>
    <row r="12" spans="1:18" x14ac:dyDescent="0.3">
      <c r="A12">
        <v>1903</v>
      </c>
      <c r="B12" s="6">
        <v>42784</v>
      </c>
      <c r="C12" s="6">
        <v>32890</v>
      </c>
      <c r="D12" s="6">
        <v>11922</v>
      </c>
      <c r="E12">
        <v>76</v>
      </c>
      <c r="F12" s="6">
        <v>2028</v>
      </c>
      <c r="G12" s="6">
        <v>30862</v>
      </c>
      <c r="H12" s="6">
        <v>53939</v>
      </c>
      <c r="I12" s="6">
        <v>2131</v>
      </c>
      <c r="J12">
        <v>3.9507591909379115E-2</v>
      </c>
      <c r="K12" s="9">
        <v>0.39961269783305109</v>
      </c>
      <c r="M12" s="6"/>
      <c r="N12" s="6"/>
      <c r="O12" s="6"/>
      <c r="P12" s="6"/>
      <c r="R12" s="13"/>
    </row>
    <row r="13" spans="1:18" x14ac:dyDescent="0.3">
      <c r="A13">
        <v>1904</v>
      </c>
      <c r="B13" s="6">
        <v>40323</v>
      </c>
      <c r="C13" s="6">
        <v>31750</v>
      </c>
      <c r="D13" s="6">
        <v>10351</v>
      </c>
      <c r="E13">
        <v>76</v>
      </c>
      <c r="F13" s="6">
        <v>1778</v>
      </c>
      <c r="G13" s="6">
        <v>29972</v>
      </c>
      <c r="H13" s="6">
        <v>59634</v>
      </c>
      <c r="I13" s="6">
        <v>2127</v>
      </c>
      <c r="J13">
        <v>3.5667572190361201E-2</v>
      </c>
      <c r="K13" s="9">
        <v>0.35228332567473941</v>
      </c>
      <c r="M13" s="6"/>
      <c r="N13" s="6"/>
      <c r="O13" s="6"/>
      <c r="P13" s="6"/>
      <c r="R13" s="13"/>
    </row>
    <row r="14" spans="1:18" x14ac:dyDescent="0.3">
      <c r="A14">
        <v>1905</v>
      </c>
      <c r="B14" s="6">
        <v>44420</v>
      </c>
      <c r="C14" s="6">
        <v>35187</v>
      </c>
      <c r="D14" s="6">
        <v>11071</v>
      </c>
      <c r="E14">
        <v>75</v>
      </c>
      <c r="F14" s="6">
        <v>1838</v>
      </c>
      <c r="G14" s="6">
        <v>33349</v>
      </c>
      <c r="H14" s="6">
        <v>69525</v>
      </c>
      <c r="I14" s="6">
        <v>2072</v>
      </c>
      <c r="J14">
        <v>2.9802229413879899E-2</v>
      </c>
      <c r="K14" s="9">
        <v>0.33730229383092936</v>
      </c>
      <c r="M14" s="6"/>
      <c r="N14" s="6"/>
      <c r="O14" s="6"/>
      <c r="P14" s="6"/>
      <c r="R14" s="13"/>
    </row>
    <row r="15" spans="1:18" x14ac:dyDescent="0.3">
      <c r="A15">
        <v>1906</v>
      </c>
      <c r="B15" s="6">
        <v>61609</v>
      </c>
      <c r="C15" s="6">
        <v>50273</v>
      </c>
      <c r="D15" s="6">
        <v>14170</v>
      </c>
      <c r="E15">
        <v>74</v>
      </c>
      <c r="F15" s="6">
        <v>2834</v>
      </c>
      <c r="G15" s="6">
        <v>47439</v>
      </c>
      <c r="H15" s="6">
        <v>86245</v>
      </c>
      <c r="I15" s="6">
        <v>2102</v>
      </c>
      <c r="J15">
        <v>2.4372427387094903E-2</v>
      </c>
      <c r="K15" s="9">
        <v>0.31814167187937759</v>
      </c>
      <c r="M15" s="6"/>
      <c r="N15" s="6"/>
      <c r="O15" s="6"/>
      <c r="P15" s="6"/>
      <c r="R15" s="13"/>
    </row>
    <row r="16" spans="1:18" x14ac:dyDescent="0.3">
      <c r="A16">
        <v>1907</v>
      </c>
      <c r="B16" s="6">
        <v>72485</v>
      </c>
      <c r="C16" s="6">
        <v>61790</v>
      </c>
      <c r="D16" s="6">
        <v>14441</v>
      </c>
      <c r="E16">
        <v>362</v>
      </c>
      <c r="F16" s="6">
        <v>3746</v>
      </c>
      <c r="G16" s="6">
        <v>58044</v>
      </c>
      <c r="H16" s="6">
        <v>98526</v>
      </c>
      <c r="I16" s="6">
        <v>9611</v>
      </c>
      <c r="J16">
        <v>9.7547855388425392E-2</v>
      </c>
      <c r="K16" s="9">
        <v>0.23609778370513623</v>
      </c>
      <c r="M16" s="6"/>
      <c r="N16" s="6"/>
      <c r="O16" s="6"/>
      <c r="P16" s="6"/>
      <c r="R16" s="13"/>
    </row>
    <row r="17" spans="1:18" x14ac:dyDescent="0.3">
      <c r="A17">
        <v>1908</v>
      </c>
      <c r="B17" s="6">
        <v>47168</v>
      </c>
      <c r="C17" s="6">
        <v>40126</v>
      </c>
      <c r="D17" s="6">
        <v>8566</v>
      </c>
      <c r="E17">
        <v>717</v>
      </c>
      <c r="F17" s="6">
        <v>1524</v>
      </c>
      <c r="G17" s="6">
        <v>38602</v>
      </c>
      <c r="H17" s="6">
        <v>99190</v>
      </c>
      <c r="I17" s="6">
        <v>14963</v>
      </c>
      <c r="J17">
        <v>0.1508519003931848</v>
      </c>
      <c r="K17" s="9">
        <v>0.10741294263130519</v>
      </c>
      <c r="M17" s="6"/>
      <c r="N17" s="6"/>
      <c r="O17" s="6"/>
      <c r="P17" s="6"/>
      <c r="R17" s="13"/>
    </row>
    <row r="18" spans="1:18" x14ac:dyDescent="0.3">
      <c r="A18">
        <v>1909</v>
      </c>
      <c r="B18" s="6">
        <v>54102</v>
      </c>
      <c r="C18" s="6">
        <v>44503</v>
      </c>
      <c r="D18" s="6">
        <v>12047</v>
      </c>
      <c r="E18">
        <v>658</v>
      </c>
      <c r="F18" s="6">
        <v>2448</v>
      </c>
      <c r="G18" s="6">
        <v>42055</v>
      </c>
      <c r="H18" s="6">
        <v>102441</v>
      </c>
      <c r="I18" s="6">
        <v>14962</v>
      </c>
      <c r="J18">
        <v>0.14605480227643228</v>
      </c>
      <c r="K18" s="9">
        <v>0.1946888155254044</v>
      </c>
      <c r="M18" s="6"/>
      <c r="N18" s="6"/>
      <c r="O18" s="6"/>
      <c r="P18" s="6"/>
      <c r="R18" s="13"/>
    </row>
    <row r="19" spans="1:18" x14ac:dyDescent="0.3">
      <c r="A19">
        <v>1910</v>
      </c>
      <c r="B19" s="6">
        <v>74708</v>
      </c>
      <c r="C19" s="6">
        <v>58474</v>
      </c>
      <c r="D19" s="6">
        <v>20895</v>
      </c>
      <c r="E19">
        <v>717</v>
      </c>
      <c r="F19" s="6">
        <v>4661</v>
      </c>
      <c r="G19" s="6">
        <v>53813</v>
      </c>
      <c r="H19" s="6">
        <v>107767</v>
      </c>
      <c r="I19" s="6">
        <v>14962</v>
      </c>
      <c r="J19">
        <v>0.13883656406877801</v>
      </c>
      <c r="K19" s="9">
        <v>0.27102656833791827</v>
      </c>
      <c r="M19" s="6"/>
      <c r="N19" s="6"/>
      <c r="O19" s="6"/>
      <c r="P19" s="6"/>
      <c r="R19" s="13"/>
    </row>
    <row r="20" spans="1:18" x14ac:dyDescent="0.3">
      <c r="A20">
        <v>1911</v>
      </c>
      <c r="B20" s="6">
        <v>81318</v>
      </c>
      <c r="C20" s="6">
        <v>59346</v>
      </c>
      <c r="D20" s="6">
        <v>25086</v>
      </c>
      <c r="E20">
        <v>371</v>
      </c>
      <c r="F20" s="6">
        <v>3114</v>
      </c>
      <c r="G20" s="6">
        <v>56232</v>
      </c>
      <c r="H20" s="6">
        <v>115399</v>
      </c>
      <c r="I20" s="6">
        <v>9858</v>
      </c>
      <c r="J20">
        <v>8.5425350306328474E-2</v>
      </c>
      <c r="K20" s="9">
        <v>0.43825048677199085</v>
      </c>
      <c r="M20" s="6"/>
      <c r="N20" s="6"/>
      <c r="O20" s="6"/>
      <c r="P20" s="6"/>
      <c r="R20" s="13"/>
    </row>
    <row r="21" spans="1:18" x14ac:dyDescent="0.3">
      <c r="A21">
        <v>1912</v>
      </c>
      <c r="B21" s="6">
        <v>94185</v>
      </c>
      <c r="C21" s="6">
        <v>77028</v>
      </c>
      <c r="D21" s="6">
        <v>21203</v>
      </c>
      <c r="E21">
        <v>532</v>
      </c>
      <c r="F21" s="6">
        <v>4046</v>
      </c>
      <c r="G21" s="6">
        <v>72982</v>
      </c>
      <c r="H21" s="6">
        <v>131942</v>
      </c>
      <c r="I21" s="6">
        <v>7293</v>
      </c>
      <c r="J21">
        <v>5.5274287186794197E-2</v>
      </c>
      <c r="K21" s="9">
        <v>0.15384943561160125</v>
      </c>
      <c r="M21" s="6"/>
      <c r="N21" s="6"/>
      <c r="O21" s="6"/>
      <c r="P21" s="6"/>
      <c r="R21" s="13"/>
    </row>
    <row r="22" spans="1:18" x14ac:dyDescent="0.3">
      <c r="A22">
        <v>1913</v>
      </c>
      <c r="B22" s="6">
        <v>110273</v>
      </c>
      <c r="C22" s="6">
        <v>90100</v>
      </c>
      <c r="D22" s="6">
        <v>26675</v>
      </c>
      <c r="E22" s="6">
        <v>614</v>
      </c>
      <c r="F22" s="6">
        <v>6502</v>
      </c>
      <c r="G22" s="6">
        <v>83598</v>
      </c>
      <c r="H22" s="6">
        <v>144125</v>
      </c>
      <c r="I22" s="6">
        <v>20152</v>
      </c>
      <c r="J22">
        <v>0.13982307025151777</v>
      </c>
      <c r="K22" s="9">
        <v>0.3234517308543241</v>
      </c>
      <c r="M22" s="6"/>
      <c r="N22" s="6"/>
      <c r="O22" s="6"/>
      <c r="P22" s="6"/>
      <c r="Q22" s="6"/>
      <c r="R22" s="13"/>
    </row>
    <row r="23" spans="1:18" x14ac:dyDescent="0.3">
      <c r="A23">
        <v>1914</v>
      </c>
      <c r="B23" s="6">
        <v>93352</v>
      </c>
      <c r="C23" s="6">
        <v>77126</v>
      </c>
      <c r="D23" s="6">
        <v>20597</v>
      </c>
      <c r="E23">
        <v>568</v>
      </c>
      <c r="F23" s="6">
        <v>4371</v>
      </c>
      <c r="G23" s="6">
        <v>72755</v>
      </c>
      <c r="H23" s="6">
        <v>138418</v>
      </c>
      <c r="I23" s="6">
        <v>12067</v>
      </c>
      <c r="J23">
        <v>8.7177968183328763E-2</v>
      </c>
      <c r="K23" s="9">
        <v>0.22741590453488969</v>
      </c>
      <c r="M23" s="6"/>
      <c r="N23" s="6"/>
      <c r="O23" s="6"/>
      <c r="P23" s="6"/>
      <c r="R23" s="13"/>
    </row>
    <row r="24" spans="1:18" x14ac:dyDescent="0.3">
      <c r="A24">
        <v>1915</v>
      </c>
      <c r="B24" s="6">
        <v>89206</v>
      </c>
      <c r="C24" s="6">
        <v>70913</v>
      </c>
      <c r="D24" s="6">
        <v>24278</v>
      </c>
      <c r="E24">
        <v>570</v>
      </c>
      <c r="F24" s="6">
        <v>5985</v>
      </c>
      <c r="G24" s="6">
        <v>64928</v>
      </c>
      <c r="H24" s="6">
        <v>149279</v>
      </c>
      <c r="I24" s="6">
        <v>12049</v>
      </c>
      <c r="J24">
        <v>8.0714635012292424E-2</v>
      </c>
      <c r="K24" s="9">
        <v>0.22122719065536278</v>
      </c>
      <c r="M24" s="6"/>
      <c r="N24" s="6"/>
      <c r="O24" s="6"/>
      <c r="P24" s="6"/>
      <c r="R24" s="13"/>
    </row>
    <row r="25" spans="1:18" x14ac:dyDescent="0.3">
      <c r="A25">
        <v>1916</v>
      </c>
      <c r="B25" s="6">
        <v>138109</v>
      </c>
      <c r="C25" s="6">
        <v>110120</v>
      </c>
      <c r="D25" s="6">
        <v>36817</v>
      </c>
      <c r="E25">
        <v>571</v>
      </c>
      <c r="F25" s="6">
        <v>8828</v>
      </c>
      <c r="G25" s="6">
        <v>101292</v>
      </c>
      <c r="H25" s="6">
        <v>163622</v>
      </c>
      <c r="I25" s="6">
        <v>12048</v>
      </c>
      <c r="J25">
        <v>7.3633130019190571E-2</v>
      </c>
      <c r="K25" s="9">
        <v>0.28707367347006174</v>
      </c>
      <c r="L25" s="6"/>
      <c r="M25" s="6"/>
      <c r="N25" s="6"/>
      <c r="O25" s="6"/>
      <c r="P25" s="6"/>
      <c r="R25" s="13"/>
    </row>
    <row r="26" spans="1:18" x14ac:dyDescent="0.3">
      <c r="A26">
        <v>1917</v>
      </c>
      <c r="B26" s="6">
        <v>201438</v>
      </c>
      <c r="C26" s="6">
        <v>154634</v>
      </c>
      <c r="D26" s="6">
        <v>60092</v>
      </c>
      <c r="E26">
        <v>1113</v>
      </c>
      <c r="F26" s="6">
        <v>13288</v>
      </c>
      <c r="G26" s="6">
        <v>141346</v>
      </c>
      <c r="H26" s="6">
        <v>231630</v>
      </c>
      <c r="I26" s="6">
        <v>27306</v>
      </c>
      <c r="J26">
        <v>0.11788628416008289</v>
      </c>
      <c r="K26" s="9">
        <v>0.35168410633114078</v>
      </c>
      <c r="L26" s="6"/>
      <c r="M26" s="6"/>
      <c r="N26" s="6"/>
      <c r="O26" s="6"/>
      <c r="P26" s="6"/>
      <c r="R26" s="13"/>
    </row>
    <row r="27" spans="1:18" x14ac:dyDescent="0.3">
      <c r="A27">
        <v>1918</v>
      </c>
      <c r="B27" s="6">
        <v>221421</v>
      </c>
      <c r="C27" s="6">
        <v>173216</v>
      </c>
      <c r="D27" s="6">
        <v>63429</v>
      </c>
      <c r="E27">
        <v>2377</v>
      </c>
      <c r="F27" s="6">
        <v>15224</v>
      </c>
      <c r="G27" s="6">
        <v>157992</v>
      </c>
      <c r="H27" s="6">
        <v>268107</v>
      </c>
      <c r="I27" s="6">
        <v>41334</v>
      </c>
      <c r="J27">
        <v>0.15416979041949669</v>
      </c>
      <c r="K27" s="9">
        <v>0.26095587213557825</v>
      </c>
      <c r="L27" s="6"/>
      <c r="M27" s="6"/>
      <c r="N27" s="6"/>
      <c r="O27" s="6"/>
      <c r="P27" s="6"/>
      <c r="R27" s="13"/>
    </row>
    <row r="28" spans="1:18" x14ac:dyDescent="0.3">
      <c r="A28">
        <v>1919</v>
      </c>
      <c r="B28" s="6">
        <v>235211</v>
      </c>
      <c r="C28" s="6">
        <v>189167</v>
      </c>
      <c r="D28" s="6">
        <v>53733</v>
      </c>
      <c r="E28">
        <v>2277</v>
      </c>
      <c r="F28" s="6">
        <v>7689</v>
      </c>
      <c r="G28" s="6">
        <v>181478</v>
      </c>
      <c r="H28" s="6">
        <v>276741</v>
      </c>
      <c r="I28" s="6">
        <v>39979</v>
      </c>
      <c r="J28">
        <v>0.14446359592543209</v>
      </c>
      <c r="K28" s="9">
        <v>0.29880311135401394</v>
      </c>
      <c r="L28" s="6"/>
      <c r="M28" s="6"/>
      <c r="N28" s="6"/>
      <c r="O28" s="6"/>
      <c r="P28" s="6"/>
      <c r="Q28" s="6"/>
      <c r="R28" s="13"/>
    </row>
    <row r="29" spans="1:18" x14ac:dyDescent="0.3">
      <c r="A29">
        <v>1920</v>
      </c>
      <c r="B29" s="6">
        <v>284719</v>
      </c>
      <c r="C29" s="6">
        <v>233718</v>
      </c>
      <c r="D29" s="6">
        <v>66580</v>
      </c>
      <c r="E29">
        <v>4288</v>
      </c>
      <c r="F29" s="6">
        <v>15579</v>
      </c>
      <c r="G29" s="6">
        <v>218139</v>
      </c>
      <c r="H29" s="6">
        <v>374838</v>
      </c>
      <c r="I29" s="6">
        <v>68478</v>
      </c>
      <c r="J29">
        <v>0.18268692074976389</v>
      </c>
      <c r="K29" s="9">
        <v>0.18873025642763697</v>
      </c>
      <c r="L29" s="6"/>
      <c r="M29" s="6"/>
      <c r="N29" s="6"/>
      <c r="O29" s="6"/>
      <c r="P29" s="6"/>
      <c r="Q29" s="6"/>
      <c r="R29" s="13"/>
    </row>
    <row r="30" spans="1:18" x14ac:dyDescent="0.3">
      <c r="A30">
        <v>1921</v>
      </c>
      <c r="B30" s="6">
        <v>227487</v>
      </c>
      <c r="C30" s="6">
        <v>182845</v>
      </c>
      <c r="D30" s="6">
        <v>53129</v>
      </c>
      <c r="E30">
        <v>2803</v>
      </c>
      <c r="F30" s="6">
        <v>8487</v>
      </c>
      <c r="G30" s="6">
        <v>174358</v>
      </c>
      <c r="H30" s="6">
        <v>339274</v>
      </c>
      <c r="I30" s="6">
        <v>45229</v>
      </c>
      <c r="J30">
        <v>0.13331112905792958</v>
      </c>
      <c r="K30" s="9">
        <v>0.20889993034495646</v>
      </c>
      <c r="L30" s="6"/>
      <c r="M30" s="6"/>
      <c r="N30" s="6"/>
      <c r="O30" s="6"/>
      <c r="P30" s="6"/>
      <c r="Q30" s="6"/>
      <c r="R30" s="13"/>
    </row>
    <row r="31" spans="1:18" x14ac:dyDescent="0.3">
      <c r="A31">
        <v>1922</v>
      </c>
      <c r="B31" s="6">
        <v>208253</v>
      </c>
      <c r="C31" s="6">
        <v>157091</v>
      </c>
      <c r="D31" s="6">
        <v>63281</v>
      </c>
      <c r="E31">
        <v>2561</v>
      </c>
      <c r="F31" s="6">
        <v>12119</v>
      </c>
      <c r="G31" s="6">
        <v>144972</v>
      </c>
      <c r="H31" s="6">
        <v>355445</v>
      </c>
      <c r="I31" s="6">
        <v>42765</v>
      </c>
      <c r="J31">
        <v>0.12031397262586335</v>
      </c>
      <c r="K31" s="9">
        <v>0.22788171904744214</v>
      </c>
      <c r="L31" s="6"/>
      <c r="M31" s="6"/>
      <c r="N31" s="6"/>
      <c r="O31" s="6"/>
      <c r="P31" s="6"/>
      <c r="Q31" s="6"/>
      <c r="R31" s="13"/>
    </row>
    <row r="32" spans="1:18" x14ac:dyDescent="0.3">
      <c r="A32">
        <v>1923</v>
      </c>
      <c r="B32" s="6">
        <v>279656</v>
      </c>
      <c r="C32" s="6">
        <v>226212</v>
      </c>
      <c r="D32" s="6">
        <v>60418</v>
      </c>
      <c r="E32" s="6">
        <v>2009</v>
      </c>
      <c r="F32" s="6">
        <v>6974</v>
      </c>
      <c r="G32" s="6">
        <v>219238</v>
      </c>
      <c r="H32" s="6">
        <v>373567</v>
      </c>
      <c r="I32" s="6">
        <v>28414</v>
      </c>
      <c r="J32">
        <v>7.6061322333075457E-2</v>
      </c>
      <c r="K32" s="9">
        <v>0.21084523260570853</v>
      </c>
      <c r="L32" s="6"/>
      <c r="M32" s="6"/>
      <c r="N32" s="6"/>
      <c r="O32" s="6"/>
      <c r="P32" s="6"/>
      <c r="Q32" s="6"/>
      <c r="R32" s="13"/>
    </row>
    <row r="33" spans="1:18" x14ac:dyDescent="0.3">
      <c r="A33">
        <v>1924</v>
      </c>
      <c r="B33" s="6">
        <v>310045</v>
      </c>
      <c r="C33" s="6">
        <v>248110</v>
      </c>
      <c r="D33" s="6">
        <v>70791</v>
      </c>
      <c r="E33" s="6">
        <v>1249</v>
      </c>
      <c r="F33" s="6">
        <v>8856</v>
      </c>
      <c r="G33" s="6">
        <v>239254</v>
      </c>
      <c r="H33" s="6">
        <v>408259</v>
      </c>
      <c r="I33" s="6">
        <v>20928</v>
      </c>
      <c r="J33">
        <v>5.1261576597209126E-2</v>
      </c>
      <c r="K33" s="9">
        <v>0.27177176354718402</v>
      </c>
      <c r="L33" s="6"/>
      <c r="M33" s="6"/>
      <c r="N33" s="6"/>
      <c r="O33" s="6"/>
      <c r="P33" s="6"/>
      <c r="Q33" s="6"/>
      <c r="R33" s="13"/>
    </row>
    <row r="34" spans="1:18" x14ac:dyDescent="0.3">
      <c r="A34">
        <v>1925</v>
      </c>
      <c r="B34" s="6">
        <v>300650</v>
      </c>
      <c r="C34" s="6">
        <v>237672</v>
      </c>
      <c r="D34" s="6">
        <v>72180</v>
      </c>
      <c r="E34" s="6">
        <v>1176</v>
      </c>
      <c r="F34" s="6">
        <v>9202</v>
      </c>
      <c r="G34" s="6">
        <v>228470</v>
      </c>
      <c r="H34" s="6">
        <v>397248</v>
      </c>
      <c r="I34" s="6">
        <v>15592</v>
      </c>
      <c r="J34">
        <v>3.925004027710649E-2</v>
      </c>
      <c r="K34" s="9">
        <v>0.21764990776203419</v>
      </c>
      <c r="L34" s="6"/>
      <c r="M34" s="6"/>
      <c r="N34" s="6"/>
      <c r="O34" s="6"/>
      <c r="P34" s="6"/>
      <c r="Q34" s="6"/>
      <c r="R34" s="13"/>
    </row>
    <row r="35" spans="1:18" x14ac:dyDescent="0.3">
      <c r="A35">
        <v>1926</v>
      </c>
      <c r="B35" s="6">
        <v>339536</v>
      </c>
      <c r="C35" s="6">
        <v>264981</v>
      </c>
      <c r="D35" s="6">
        <v>86418</v>
      </c>
      <c r="E35">
        <v>437</v>
      </c>
      <c r="F35" s="6">
        <v>11863</v>
      </c>
      <c r="G35" s="6">
        <v>253118</v>
      </c>
      <c r="H35" s="6">
        <v>428329</v>
      </c>
      <c r="I35" s="6">
        <v>6243</v>
      </c>
      <c r="J35">
        <v>1.4575244730102329E-2</v>
      </c>
      <c r="K35" s="9">
        <v>0.26008581489399807</v>
      </c>
      <c r="L35" s="6"/>
      <c r="M35" s="6"/>
      <c r="N35" s="6"/>
      <c r="O35" s="6"/>
      <c r="P35" s="6"/>
      <c r="Q35" s="6"/>
      <c r="R35" s="13"/>
    </row>
    <row r="36" spans="1:18" x14ac:dyDescent="0.3">
      <c r="A36">
        <v>1927</v>
      </c>
      <c r="B36" s="6">
        <v>328000</v>
      </c>
      <c r="C36" s="6">
        <v>266344</v>
      </c>
      <c r="D36" s="6">
        <v>70676</v>
      </c>
      <c r="E36">
        <v>284</v>
      </c>
      <c r="F36" s="6">
        <v>9020</v>
      </c>
      <c r="G36" s="6">
        <v>257324</v>
      </c>
      <c r="H36" s="6">
        <v>409081</v>
      </c>
      <c r="I36" s="6">
        <v>4057</v>
      </c>
      <c r="J36">
        <v>9.9173513313989166E-3</v>
      </c>
      <c r="K36" s="9">
        <v>0.22442205265465187</v>
      </c>
      <c r="L36" s="6"/>
      <c r="M36" s="6"/>
      <c r="N36" s="6"/>
      <c r="O36" s="6"/>
      <c r="P36" s="6"/>
      <c r="Q36" s="6"/>
      <c r="R36" s="13"/>
    </row>
    <row r="37" spans="1:18" x14ac:dyDescent="0.3">
      <c r="A37">
        <v>1928</v>
      </c>
      <c r="B37" s="6">
        <v>354860</v>
      </c>
      <c r="C37" s="6">
        <v>283198</v>
      </c>
      <c r="D37" s="6">
        <v>79178</v>
      </c>
      <c r="E37">
        <v>322</v>
      </c>
      <c r="F37" s="6">
        <v>7516</v>
      </c>
      <c r="G37" s="6">
        <v>275682</v>
      </c>
      <c r="H37" s="6">
        <v>440921</v>
      </c>
      <c r="I37" s="10">
        <v>4600</v>
      </c>
      <c r="J37">
        <v>1.0432707900054659E-2</v>
      </c>
      <c r="K37" s="9">
        <v>0.25968818992350418</v>
      </c>
      <c r="L37" s="6"/>
      <c r="M37" s="6"/>
      <c r="N37" s="6"/>
      <c r="O37" s="6"/>
      <c r="P37" s="6"/>
      <c r="Q37" s="6"/>
      <c r="R37" s="13"/>
    </row>
    <row r="38" spans="1:18" x14ac:dyDescent="0.3">
      <c r="A38">
        <v>1929</v>
      </c>
      <c r="B38" s="6">
        <v>437368</v>
      </c>
      <c r="C38" s="6">
        <v>351278</v>
      </c>
      <c r="D38" s="6">
        <v>88312</v>
      </c>
      <c r="E38">
        <v>451</v>
      </c>
      <c r="F38" s="6">
        <v>2222</v>
      </c>
      <c r="G38" s="6">
        <v>349056</v>
      </c>
      <c r="H38" s="6">
        <v>491657</v>
      </c>
      <c r="I38" s="10">
        <v>6443</v>
      </c>
      <c r="J38">
        <v>1.3104664430690501E-2</v>
      </c>
      <c r="K38" s="9">
        <v>0.31761419696159832</v>
      </c>
      <c r="L38" s="6"/>
      <c r="M38" s="6"/>
      <c r="N38" s="6"/>
      <c r="O38" s="6"/>
      <c r="P38" s="6"/>
      <c r="Q38" s="6"/>
      <c r="R38" s="13"/>
    </row>
    <row r="39" spans="1:18" x14ac:dyDescent="0.3">
      <c r="A39">
        <v>1930</v>
      </c>
      <c r="B39" s="6">
        <v>396242</v>
      </c>
      <c r="C39" s="6">
        <v>320570</v>
      </c>
      <c r="D39" s="6">
        <v>83533</v>
      </c>
      <c r="E39">
        <v>313</v>
      </c>
      <c r="F39" s="6">
        <v>7861</v>
      </c>
      <c r="G39" s="6">
        <v>312709</v>
      </c>
      <c r="H39" s="6">
        <v>493972</v>
      </c>
      <c r="I39" s="10">
        <v>4471</v>
      </c>
      <c r="J39">
        <v>9.0511203064141295E-3</v>
      </c>
      <c r="K39" s="9">
        <v>0.2421314995506133</v>
      </c>
      <c r="L39" s="6"/>
      <c r="M39" s="6"/>
      <c r="N39" s="6"/>
      <c r="O39" s="6"/>
      <c r="P39" s="6"/>
      <c r="Q39" s="6"/>
      <c r="R39" s="13"/>
    </row>
    <row r="40" spans="1:18" x14ac:dyDescent="0.3">
      <c r="A40">
        <v>1931</v>
      </c>
      <c r="B40" s="6">
        <v>276274</v>
      </c>
      <c r="C40" s="6">
        <v>218860</v>
      </c>
      <c r="D40" s="6">
        <v>66273</v>
      </c>
      <c r="E40">
        <v>433</v>
      </c>
      <c r="F40" s="6">
        <v>8859</v>
      </c>
      <c r="G40" s="6">
        <v>210001</v>
      </c>
      <c r="H40" s="6">
        <v>444926</v>
      </c>
      <c r="I40" s="10">
        <v>6186</v>
      </c>
      <c r="J40">
        <v>1.3903435627497606E-2</v>
      </c>
      <c r="K40" s="9">
        <v>0.1781180165482309</v>
      </c>
      <c r="L40" s="6"/>
      <c r="M40" s="6"/>
      <c r="N40" s="6"/>
      <c r="O40" s="6"/>
      <c r="P40" s="6"/>
      <c r="Q40" s="6"/>
      <c r="R40" s="13"/>
    </row>
    <row r="41" spans="1:18" x14ac:dyDescent="0.3">
      <c r="A41">
        <v>1932</v>
      </c>
      <c r="B41" s="6">
        <v>158250</v>
      </c>
      <c r="C41" s="6">
        <v>133672</v>
      </c>
      <c r="D41" s="6">
        <v>31159</v>
      </c>
      <c r="E41">
        <v>314</v>
      </c>
      <c r="F41" s="6">
        <v>6581</v>
      </c>
      <c r="G41" s="6">
        <v>127091</v>
      </c>
      <c r="H41" s="6">
        <v>405121</v>
      </c>
      <c r="I41" s="10">
        <v>6538</v>
      </c>
      <c r="J41">
        <v>1.6138388283994165E-2</v>
      </c>
      <c r="K41" s="9">
        <v>6.0950679704421917E-2</v>
      </c>
      <c r="M41" s="6"/>
      <c r="N41" s="6"/>
      <c r="O41" s="6"/>
      <c r="P41" s="6"/>
      <c r="Q41" s="6"/>
      <c r="R41" s="13"/>
    </row>
    <row r="42" spans="1:18" x14ac:dyDescent="0.3">
      <c r="A42">
        <v>1933</v>
      </c>
      <c r="B42" s="6">
        <v>143604</v>
      </c>
      <c r="C42" s="6">
        <v>118772</v>
      </c>
      <c r="D42" s="6">
        <v>31012</v>
      </c>
      <c r="E42">
        <v>410</v>
      </c>
      <c r="F42" s="6">
        <v>6180</v>
      </c>
      <c r="G42" s="6">
        <v>112592</v>
      </c>
      <c r="H42" s="6">
        <v>375137</v>
      </c>
      <c r="I42" s="10">
        <v>6527</v>
      </c>
      <c r="J42">
        <v>1.7398976907103271E-2</v>
      </c>
      <c r="K42" s="9">
        <v>1.3866089238191215E-2</v>
      </c>
      <c r="M42" s="6"/>
      <c r="N42" s="6"/>
      <c r="O42" s="6"/>
      <c r="P42" s="6"/>
      <c r="Q42" s="6"/>
      <c r="R42" s="13"/>
    </row>
    <row r="43" spans="1:18" x14ac:dyDescent="0.3">
      <c r="A43">
        <v>1934</v>
      </c>
      <c r="B43" s="6">
        <v>173144</v>
      </c>
      <c r="C43" s="6">
        <v>140125</v>
      </c>
      <c r="D43" s="6">
        <v>40355</v>
      </c>
      <c r="E43">
        <v>366</v>
      </c>
      <c r="F43" s="6">
        <v>7336</v>
      </c>
      <c r="G43" s="6">
        <v>132789</v>
      </c>
      <c r="H43" s="6">
        <v>377940</v>
      </c>
      <c r="I43" s="10">
        <v>5332</v>
      </c>
      <c r="J43">
        <v>1.4108059480340794E-2</v>
      </c>
      <c r="K43" s="9">
        <v>6.5570212237778147E-2</v>
      </c>
      <c r="M43" s="6"/>
      <c r="N43" s="6"/>
      <c r="O43" s="6"/>
      <c r="P43" s="6"/>
      <c r="Q43" s="6"/>
      <c r="R43" s="13"/>
    </row>
    <row r="44" spans="1:18" x14ac:dyDescent="0.3">
      <c r="A44">
        <v>1935</v>
      </c>
      <c r="B44" s="6">
        <v>218458</v>
      </c>
      <c r="C44" s="6">
        <v>167729</v>
      </c>
      <c r="D44" s="6">
        <v>60068</v>
      </c>
      <c r="E44">
        <v>273</v>
      </c>
      <c r="F44" s="6">
        <v>9339</v>
      </c>
      <c r="G44" s="6">
        <v>158390</v>
      </c>
      <c r="H44" s="6">
        <v>398126</v>
      </c>
      <c r="I44" s="10">
        <v>5136</v>
      </c>
      <c r="J44">
        <v>1.2900438554628434E-2</v>
      </c>
      <c r="K44" s="9">
        <v>0.24236296517511191</v>
      </c>
      <c r="M44" s="6"/>
      <c r="N44" s="6"/>
      <c r="O44" s="6"/>
      <c r="P44" s="6"/>
      <c r="Q44" s="6"/>
      <c r="R44" s="13"/>
    </row>
    <row r="45" spans="1:18" x14ac:dyDescent="0.3">
      <c r="A45">
        <v>1936</v>
      </c>
      <c r="B45" s="6">
        <v>283824</v>
      </c>
      <c r="C45" s="6">
        <v>208332</v>
      </c>
      <c r="D45" s="6">
        <v>87291</v>
      </c>
      <c r="E45">
        <v>245</v>
      </c>
      <c r="F45" s="6">
        <v>11799</v>
      </c>
      <c r="G45" s="6">
        <v>196533</v>
      </c>
      <c r="H45" s="6">
        <v>365745</v>
      </c>
      <c r="I45" s="10">
        <v>4199</v>
      </c>
      <c r="J45">
        <v>1.1480676427565653E-2</v>
      </c>
      <c r="K45" s="9">
        <v>0.35033009103921198</v>
      </c>
      <c r="M45" s="6"/>
      <c r="N45" s="6"/>
      <c r="O45" s="6"/>
      <c r="P45" s="6"/>
      <c r="Q45" s="6"/>
      <c r="R45" s="13"/>
    </row>
    <row r="46" spans="1:18" x14ac:dyDescent="0.3">
      <c r="A46">
        <v>1937</v>
      </c>
      <c r="B46" s="6">
        <v>365697</v>
      </c>
      <c r="C46" s="6">
        <v>264016</v>
      </c>
      <c r="D46" s="6">
        <v>113748</v>
      </c>
      <c r="E46">
        <v>265</v>
      </c>
      <c r="F46" s="6">
        <v>12067</v>
      </c>
      <c r="G46" s="6">
        <v>251949</v>
      </c>
      <c r="H46" s="6">
        <v>376304</v>
      </c>
      <c r="I46" s="10">
        <v>4111</v>
      </c>
      <c r="J46">
        <v>1.0924677919979591E-2</v>
      </c>
      <c r="K46" s="9">
        <v>0.41293512889015993</v>
      </c>
      <c r="M46" s="6"/>
      <c r="N46" s="6"/>
      <c r="O46" s="6"/>
      <c r="P46" s="6"/>
      <c r="Q46" s="6"/>
      <c r="R46" s="13"/>
    </row>
    <row r="47" spans="1:18" x14ac:dyDescent="0.3">
      <c r="A47">
        <v>1938</v>
      </c>
      <c r="B47" s="6">
        <v>267967</v>
      </c>
      <c r="C47" s="6">
        <v>207489</v>
      </c>
      <c r="D47" s="6">
        <v>72133</v>
      </c>
      <c r="E47">
        <v>315</v>
      </c>
      <c r="F47" s="6">
        <v>11655</v>
      </c>
      <c r="G47" s="6">
        <v>195834</v>
      </c>
      <c r="H47" s="6">
        <v>374465</v>
      </c>
      <c r="I47" s="10">
        <v>4604</v>
      </c>
      <c r="J47">
        <v>1.2294874020268918E-2</v>
      </c>
      <c r="K47" s="9">
        <v>0.23582138515854267</v>
      </c>
      <c r="M47" s="6"/>
      <c r="N47" s="6"/>
      <c r="O47" s="6"/>
      <c r="P47" s="6"/>
      <c r="Q47" s="6"/>
      <c r="R47" s="13"/>
    </row>
    <row r="48" spans="1:18" x14ac:dyDescent="0.3">
      <c r="A48">
        <v>1939</v>
      </c>
      <c r="B48" s="6">
        <v>313490</v>
      </c>
      <c r="C48" s="6">
        <v>230510</v>
      </c>
      <c r="D48" s="6">
        <v>96873</v>
      </c>
      <c r="E48">
        <v>235</v>
      </c>
      <c r="F48" s="6">
        <v>13893</v>
      </c>
      <c r="G48" s="6">
        <v>216617</v>
      </c>
      <c r="H48" s="6">
        <v>392223</v>
      </c>
      <c r="I48" s="10">
        <v>5859</v>
      </c>
      <c r="J48">
        <v>1.4937930717984412E-2</v>
      </c>
      <c r="K48" s="9">
        <v>0.42827747945065575</v>
      </c>
      <c r="M48" s="6"/>
      <c r="N48" s="6"/>
      <c r="O48" s="6"/>
      <c r="P48" s="6"/>
      <c r="Q48" s="6"/>
      <c r="R48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Mordecai Kurz</dc:creator>
  <cp:lastModifiedBy>Mordecai Kurz</cp:lastModifiedBy>
  <cp:lastPrinted>2020-03-09T19:19:53Z</cp:lastPrinted>
  <dcterms:created xsi:type="dcterms:W3CDTF">2018-07-24T16:26:33Z</dcterms:created>
  <dcterms:modified xsi:type="dcterms:W3CDTF">2021-10-11T18:01:18Z</dcterms:modified>
</cp:coreProperties>
</file>